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5820" yWindow="920" windowWidth="19340" windowHeight="24160" tabRatio="500"/>
  </bookViews>
  <sheets>
    <sheet name="2017-18 FINAL &amp; BUDGET" sheetId="1" r:id="rId1"/>
    <sheet name="Budget vs. Actuals  Budget 2015" sheetId="2" state="hidden" r:id="rId2"/>
  </sheets>
  <calcPr calcId="130407" calcOnSave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6" i="1"/>
  <c r="B226"/>
  <c r="B207"/>
  <c r="G186"/>
  <c r="G188"/>
  <c r="G184"/>
  <c r="B13"/>
  <c r="B17"/>
  <c r="B27"/>
  <c r="B33"/>
  <c r="B41"/>
  <c r="B47"/>
  <c r="B48"/>
  <c r="B49"/>
  <c r="B52"/>
  <c r="B55"/>
  <c r="B61"/>
  <c r="B62"/>
  <c r="B77"/>
  <c r="B80"/>
  <c r="B104"/>
  <c r="B121"/>
  <c r="B125"/>
  <c r="B126"/>
  <c r="B138"/>
  <c r="B145"/>
  <c r="B131"/>
  <c r="B147"/>
  <c r="B210"/>
  <c r="B211"/>
  <c r="B216"/>
  <c r="B217"/>
  <c r="B218"/>
  <c r="B221"/>
  <c r="K13"/>
  <c r="K17"/>
  <c r="K33"/>
  <c r="K47"/>
  <c r="K48"/>
  <c r="K55"/>
  <c r="K61"/>
  <c r="K62"/>
  <c r="K77"/>
  <c r="K80"/>
  <c r="K104"/>
  <c r="K121"/>
  <c r="K125"/>
  <c r="K126"/>
  <c r="K132"/>
  <c r="K133"/>
  <c r="K131"/>
  <c r="K147"/>
  <c r="K207"/>
  <c r="K211"/>
  <c r="K216"/>
  <c r="K217"/>
  <c r="K218"/>
  <c r="K221"/>
  <c r="K224"/>
  <c r="B222"/>
  <c r="C13"/>
  <c r="C17"/>
  <c r="C33"/>
  <c r="C47"/>
  <c r="C48"/>
  <c r="C55"/>
  <c r="C61"/>
  <c r="C62"/>
  <c r="C77"/>
  <c r="C80"/>
  <c r="C104"/>
  <c r="C121"/>
  <c r="C125"/>
  <c r="C126"/>
  <c r="C211"/>
  <c r="C216"/>
  <c r="C217"/>
  <c r="C218"/>
  <c r="C221"/>
  <c r="B223"/>
  <c r="B224"/>
  <c r="I222"/>
  <c r="B225"/>
  <c r="D163"/>
  <c r="I133"/>
  <c r="I131"/>
  <c r="I153"/>
  <c r="I157"/>
  <c r="I158"/>
  <c r="I147"/>
  <c r="I211"/>
  <c r="D144"/>
  <c r="D143"/>
  <c r="I13"/>
  <c r="I17"/>
  <c r="I33"/>
  <c r="I47"/>
  <c r="I48"/>
  <c r="E210"/>
  <c r="G210"/>
  <c r="E147"/>
  <c r="E169"/>
  <c r="E174"/>
  <c r="E179"/>
  <c r="E190"/>
  <c r="E196"/>
  <c r="E201"/>
  <c r="D207"/>
  <c r="E207"/>
  <c r="E211"/>
  <c r="G34"/>
  <c r="D46"/>
  <c r="D34"/>
  <c r="D35"/>
  <c r="D36"/>
  <c r="D37"/>
  <c r="D38"/>
  <c r="D39"/>
  <c r="D40"/>
  <c r="D41"/>
  <c r="D42"/>
  <c r="D43"/>
  <c r="D44"/>
  <c r="D47"/>
  <c r="D13"/>
  <c r="D14"/>
  <c r="D17"/>
  <c r="D26"/>
  <c r="D27"/>
  <c r="D28"/>
  <c r="D29"/>
  <c r="D30"/>
  <c r="D31"/>
  <c r="D32"/>
  <c r="D33"/>
  <c r="D48"/>
  <c r="D60"/>
  <c r="D57"/>
  <c r="D58"/>
  <c r="D59"/>
  <c r="D61"/>
  <c r="D49"/>
  <c r="D50"/>
  <c r="D51"/>
  <c r="D52"/>
  <c r="D53"/>
  <c r="D54"/>
  <c r="D55"/>
  <c r="D62"/>
  <c r="D210"/>
  <c r="D201"/>
  <c r="D132"/>
  <c r="D133"/>
  <c r="D134"/>
  <c r="D135"/>
  <c r="D136"/>
  <c r="D137"/>
  <c r="D138"/>
  <c r="D139"/>
  <c r="D140"/>
  <c r="D141"/>
  <c r="D142"/>
  <c r="D145"/>
  <c r="D131"/>
  <c r="D148"/>
  <c r="D150"/>
  <c r="D151"/>
  <c r="D152"/>
  <c r="D153"/>
  <c r="D154"/>
  <c r="D155"/>
  <c r="D156"/>
  <c r="D157"/>
  <c r="D158"/>
  <c r="D159"/>
  <c r="D160"/>
  <c r="D161"/>
  <c r="D162"/>
  <c r="D147"/>
  <c r="D164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2"/>
  <c r="D203"/>
  <c r="D204"/>
  <c r="D205"/>
  <c r="D206"/>
  <c r="D208"/>
  <c r="D209"/>
  <c r="D211"/>
  <c r="D66"/>
  <c r="D77"/>
  <c r="D81"/>
  <c r="D79"/>
  <c r="D80"/>
  <c r="D90"/>
  <c r="D91"/>
  <c r="D92"/>
  <c r="D93"/>
  <c r="D94"/>
  <c r="D95"/>
  <c r="D96"/>
  <c r="D97"/>
  <c r="D98"/>
  <c r="D99"/>
  <c r="D100"/>
  <c r="D101"/>
  <c r="D104"/>
  <c r="D106"/>
  <c r="D107"/>
  <c r="D108"/>
  <c r="D109"/>
  <c r="D110"/>
  <c r="D111"/>
  <c r="D112"/>
  <c r="D113"/>
  <c r="D114"/>
  <c r="D115"/>
  <c r="D121"/>
  <c r="D125"/>
  <c r="D126"/>
  <c r="D213"/>
  <c r="D214"/>
  <c r="D215"/>
  <c r="D216"/>
  <c r="D217"/>
  <c r="D218"/>
  <c r="D219"/>
  <c r="D220"/>
  <c r="D221"/>
  <c r="I226"/>
  <c r="G213"/>
  <c r="G214"/>
  <c r="G215"/>
  <c r="B251"/>
  <c r="B254"/>
  <c r="B243"/>
  <c r="B231"/>
  <c r="B232"/>
  <c r="B233"/>
  <c r="B234"/>
  <c r="B236"/>
  <c r="I55"/>
  <c r="I61"/>
  <c r="I62"/>
  <c r="I77"/>
  <c r="I80"/>
  <c r="I104"/>
  <c r="I121"/>
  <c r="I125"/>
  <c r="I126"/>
  <c r="I216"/>
  <c r="I217"/>
  <c r="I218"/>
  <c r="I221"/>
  <c r="I225"/>
  <c r="G131"/>
  <c r="G147"/>
  <c r="G163"/>
  <c r="G164"/>
  <c r="G165"/>
  <c r="G166"/>
  <c r="G167"/>
  <c r="G168"/>
  <c r="G169"/>
  <c r="G170"/>
  <c r="G171"/>
  <c r="G172"/>
  <c r="G174"/>
  <c r="G175"/>
  <c r="G176"/>
  <c r="G177"/>
  <c r="G178"/>
  <c r="G179"/>
  <c r="G180"/>
  <c r="G182"/>
  <c r="G183"/>
  <c r="G185"/>
  <c r="G187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1"/>
  <c r="I227"/>
  <c r="B227"/>
  <c r="H13"/>
  <c r="H17"/>
  <c r="H24"/>
  <c r="H30"/>
  <c r="H33"/>
  <c r="H47"/>
  <c r="H48"/>
  <c r="H55"/>
  <c r="H61"/>
  <c r="H62"/>
  <c r="H77"/>
  <c r="H80"/>
  <c r="H87"/>
  <c r="H104"/>
  <c r="H121"/>
  <c r="H124"/>
  <c r="H125"/>
  <c r="H126"/>
  <c r="H174"/>
  <c r="H190"/>
  <c r="H196"/>
  <c r="H201"/>
  <c r="H211"/>
  <c r="H216"/>
  <c r="H217"/>
  <c r="H218"/>
  <c r="H222"/>
  <c r="H223"/>
  <c r="H221"/>
  <c r="G10"/>
  <c r="G11"/>
  <c r="G12"/>
  <c r="G13"/>
  <c r="G14"/>
  <c r="G15"/>
  <c r="G16"/>
  <c r="G17"/>
  <c r="G18"/>
  <c r="G19"/>
  <c r="G20"/>
  <c r="G21"/>
  <c r="G22"/>
  <c r="G23"/>
  <c r="E24"/>
  <c r="G24"/>
  <c r="G26"/>
  <c r="G27"/>
  <c r="G28"/>
  <c r="G29"/>
  <c r="G30"/>
  <c r="G31"/>
  <c r="G32"/>
  <c r="G33"/>
  <c r="G35"/>
  <c r="G40"/>
  <c r="G45"/>
  <c r="G47"/>
  <c r="G48"/>
  <c r="G49"/>
  <c r="G50"/>
  <c r="G51"/>
  <c r="G52"/>
  <c r="G53"/>
  <c r="G54"/>
  <c r="G55"/>
  <c r="G57"/>
  <c r="G58"/>
  <c r="G59"/>
  <c r="G60"/>
  <c r="G61"/>
  <c r="G62"/>
  <c r="G66"/>
  <c r="G67"/>
  <c r="G69"/>
  <c r="G70"/>
  <c r="G72"/>
  <c r="G74"/>
  <c r="G77"/>
  <c r="G79"/>
  <c r="G80"/>
  <c r="G81"/>
  <c r="G82"/>
  <c r="G83"/>
  <c r="G84"/>
  <c r="G85"/>
  <c r="G86"/>
  <c r="E87"/>
  <c r="G87"/>
  <c r="G88"/>
  <c r="G89"/>
  <c r="G93"/>
  <c r="G102"/>
  <c r="G103"/>
  <c r="G104"/>
  <c r="G105"/>
  <c r="G107"/>
  <c r="G108"/>
  <c r="G112"/>
  <c r="G116"/>
  <c r="G117"/>
  <c r="G118"/>
  <c r="G119"/>
  <c r="G120"/>
  <c r="G121"/>
  <c r="G122"/>
  <c r="G123"/>
  <c r="E124"/>
  <c r="G124"/>
  <c r="G125"/>
  <c r="G126"/>
  <c r="G128"/>
  <c r="G216"/>
  <c r="G217"/>
  <c r="G218"/>
  <c r="G219"/>
  <c r="G220"/>
  <c r="G221"/>
  <c r="F221"/>
  <c r="E13"/>
  <c r="E17"/>
  <c r="E33"/>
  <c r="E47"/>
  <c r="E48"/>
  <c r="E55"/>
  <c r="E61"/>
  <c r="E62"/>
  <c r="E77"/>
  <c r="E80"/>
  <c r="E104"/>
  <c r="E121"/>
  <c r="E125"/>
  <c r="E126"/>
  <c r="E216"/>
  <c r="E217"/>
  <c r="E218"/>
  <c r="E221"/>
  <c r="F13"/>
  <c r="F17"/>
  <c r="F24"/>
  <c r="F33"/>
  <c r="F47"/>
  <c r="F48"/>
  <c r="F55"/>
  <c r="F61"/>
  <c r="F62"/>
  <c r="F77"/>
  <c r="F80"/>
  <c r="F87"/>
  <c r="F104"/>
  <c r="F121"/>
  <c r="F124"/>
  <c r="F125"/>
  <c r="F126"/>
  <c r="F131"/>
  <c r="F147"/>
  <c r="F166"/>
  <c r="F167"/>
  <c r="F174"/>
  <c r="F176"/>
  <c r="F190"/>
  <c r="F193"/>
  <c r="F195"/>
  <c r="F196"/>
  <c r="F201"/>
  <c r="F204"/>
  <c r="F210"/>
  <c r="F211"/>
  <c r="F216"/>
  <c r="F217"/>
  <c r="F218"/>
  <c r="H63"/>
  <c r="B63"/>
  <c r="E63"/>
  <c r="G63"/>
  <c r="F63"/>
  <c r="H13" i="2"/>
  <c r="H20"/>
  <c r="H26"/>
  <c r="H29"/>
  <c r="H42"/>
  <c r="H46"/>
  <c r="H52"/>
  <c r="H53"/>
  <c r="H57"/>
  <c r="H59"/>
  <c r="H60"/>
  <c r="H73"/>
  <c r="H81"/>
  <c r="H97"/>
  <c r="H100"/>
  <c r="H111"/>
  <c r="H114"/>
  <c r="H115"/>
  <c r="H128"/>
  <c r="H159"/>
  <c r="H161"/>
  <c r="H162"/>
  <c r="H167"/>
  <c r="H168"/>
  <c r="H169"/>
  <c r="H172"/>
  <c r="H175"/>
  <c r="H176"/>
  <c r="H177"/>
  <c r="B13"/>
  <c r="B20"/>
  <c r="B26"/>
  <c r="B29"/>
  <c r="B42"/>
  <c r="B46"/>
  <c r="B52"/>
  <c r="B53"/>
  <c r="B56"/>
  <c r="B57"/>
  <c r="B59"/>
  <c r="B60"/>
  <c r="B72"/>
  <c r="B73"/>
  <c r="B75"/>
  <c r="B81"/>
  <c r="B83"/>
  <c r="B86"/>
  <c r="B88"/>
  <c r="B89"/>
  <c r="B91"/>
  <c r="B92"/>
  <c r="B96"/>
  <c r="B97"/>
  <c r="B111"/>
  <c r="B114"/>
  <c r="B115"/>
  <c r="B149"/>
  <c r="B161"/>
  <c r="B167"/>
  <c r="B168"/>
  <c r="B169"/>
  <c r="B172"/>
  <c r="B175"/>
  <c r="B176"/>
  <c r="B177"/>
  <c r="C13"/>
  <c r="C20"/>
  <c r="C26"/>
  <c r="C29"/>
  <c r="C42"/>
  <c r="C46"/>
  <c r="C52"/>
  <c r="C53"/>
  <c r="C57"/>
  <c r="C59"/>
  <c r="C60"/>
  <c r="C73"/>
  <c r="C81"/>
  <c r="C97"/>
  <c r="C111"/>
  <c r="C114"/>
  <c r="C115"/>
  <c r="C167"/>
  <c r="C168"/>
  <c r="C169"/>
  <c r="C172"/>
  <c r="C175"/>
  <c r="C176"/>
  <c r="C177"/>
  <c r="E177"/>
  <c r="F12"/>
  <c r="F13"/>
  <c r="F20"/>
  <c r="F26"/>
  <c r="F29"/>
  <c r="F30"/>
  <c r="F42"/>
  <c r="F46"/>
  <c r="F49"/>
  <c r="F52"/>
  <c r="F53"/>
  <c r="F57"/>
  <c r="F59"/>
  <c r="F60"/>
  <c r="F64"/>
  <c r="F66"/>
  <c r="F67"/>
  <c r="F68"/>
  <c r="F69"/>
  <c r="F70"/>
  <c r="F72"/>
  <c r="F73"/>
  <c r="F81"/>
  <c r="F97"/>
  <c r="F111"/>
  <c r="F113"/>
  <c r="F114"/>
  <c r="F115"/>
  <c r="F117"/>
  <c r="F120"/>
  <c r="F122"/>
  <c r="F123"/>
  <c r="F124"/>
  <c r="F125"/>
  <c r="F126"/>
  <c r="F127"/>
  <c r="F128"/>
  <c r="F130"/>
  <c r="F131"/>
  <c r="F132"/>
  <c r="F133"/>
  <c r="F134"/>
  <c r="F135"/>
  <c r="F136"/>
  <c r="F137"/>
  <c r="F138"/>
  <c r="F139"/>
  <c r="F140"/>
  <c r="F141"/>
  <c r="F142"/>
  <c r="F143"/>
  <c r="F144"/>
  <c r="F146"/>
  <c r="F147"/>
  <c r="F148"/>
  <c r="F149"/>
  <c r="F150"/>
  <c r="F151"/>
  <c r="F152"/>
  <c r="F153"/>
  <c r="F155"/>
  <c r="F158"/>
  <c r="F159"/>
  <c r="F160"/>
  <c r="F161"/>
  <c r="F162"/>
  <c r="F163"/>
  <c r="F164"/>
  <c r="F165"/>
  <c r="F166"/>
  <c r="F167"/>
  <c r="F168"/>
  <c r="F169"/>
  <c r="F171"/>
  <c r="F172"/>
  <c r="F174"/>
  <c r="F175"/>
  <c r="F176"/>
  <c r="F177"/>
  <c r="G177"/>
  <c r="E176"/>
  <c r="G176"/>
  <c r="E175"/>
  <c r="G175"/>
  <c r="E174"/>
  <c r="G174"/>
  <c r="E173"/>
  <c r="G173"/>
  <c r="E172"/>
  <c r="G172"/>
  <c r="E171"/>
  <c r="G171"/>
  <c r="E170"/>
  <c r="G170"/>
  <c r="E169"/>
  <c r="G169"/>
  <c r="E168"/>
  <c r="G168"/>
  <c r="E167"/>
  <c r="G167"/>
  <c r="E166"/>
  <c r="G166"/>
  <c r="E165"/>
  <c r="G165"/>
  <c r="E164"/>
  <c r="G164"/>
  <c r="E163"/>
  <c r="G163"/>
  <c r="E162"/>
  <c r="G162"/>
  <c r="E161"/>
  <c r="G161"/>
  <c r="E160"/>
  <c r="G160"/>
  <c r="E159"/>
  <c r="G159"/>
  <c r="E158"/>
  <c r="G158"/>
  <c r="G157"/>
  <c r="E156"/>
  <c r="G156"/>
  <c r="E155"/>
  <c r="G155"/>
  <c r="E154"/>
  <c r="G154"/>
  <c r="E153"/>
  <c r="G153"/>
  <c r="E152"/>
  <c r="G152"/>
  <c r="E151"/>
  <c r="G151"/>
  <c r="E150"/>
  <c r="G150"/>
  <c r="E149"/>
  <c r="G149"/>
  <c r="E148"/>
  <c r="G148"/>
  <c r="E147"/>
  <c r="G147"/>
  <c r="E146"/>
  <c r="G146"/>
  <c r="E145"/>
  <c r="G145"/>
  <c r="E144"/>
  <c r="G144"/>
  <c r="E143"/>
  <c r="G143"/>
  <c r="E142"/>
  <c r="G142"/>
  <c r="E141"/>
  <c r="G141"/>
  <c r="E140"/>
  <c r="G140"/>
  <c r="E139"/>
  <c r="G139"/>
  <c r="E138"/>
  <c r="G138"/>
  <c r="E137"/>
  <c r="G137"/>
  <c r="E136"/>
  <c r="G136"/>
  <c r="E135"/>
  <c r="G135"/>
  <c r="E134"/>
  <c r="G134"/>
  <c r="E133"/>
  <c r="G133"/>
  <c r="E132"/>
  <c r="G132"/>
  <c r="E131"/>
  <c r="G131"/>
  <c r="E130"/>
  <c r="G130"/>
  <c r="E129"/>
  <c r="G129"/>
  <c r="E128"/>
  <c r="G128"/>
  <c r="E127"/>
  <c r="G127"/>
  <c r="E126"/>
  <c r="G126"/>
  <c r="E125"/>
  <c r="G125"/>
  <c r="E124"/>
  <c r="G124"/>
  <c r="E123"/>
  <c r="G123"/>
  <c r="E122"/>
  <c r="G122"/>
  <c r="E121"/>
  <c r="G121"/>
  <c r="E120"/>
  <c r="G120"/>
  <c r="E119"/>
  <c r="G119"/>
  <c r="E118"/>
  <c r="G118"/>
  <c r="E117"/>
  <c r="G117"/>
  <c r="E116"/>
  <c r="G116"/>
  <c r="E115"/>
  <c r="G115"/>
  <c r="E114"/>
  <c r="G114"/>
  <c r="E113"/>
  <c r="G113"/>
  <c r="E112"/>
  <c r="G112"/>
  <c r="E111"/>
  <c r="G111"/>
  <c r="E110"/>
  <c r="G110"/>
  <c r="E109"/>
  <c r="G109"/>
  <c r="E108"/>
  <c r="G108"/>
  <c r="E107"/>
  <c r="G107"/>
  <c r="E106"/>
  <c r="G106"/>
  <c r="E105"/>
  <c r="G105"/>
  <c r="E104"/>
  <c r="G104"/>
  <c r="E103"/>
  <c r="G103"/>
  <c r="E102"/>
  <c r="G102"/>
  <c r="E101"/>
  <c r="G101"/>
  <c r="E99"/>
  <c r="G99"/>
  <c r="E98"/>
  <c r="G98"/>
  <c r="E97"/>
  <c r="G97"/>
  <c r="E96"/>
  <c r="G96"/>
  <c r="E95"/>
  <c r="G95"/>
  <c r="E94"/>
  <c r="G94"/>
  <c r="E93"/>
  <c r="G93"/>
  <c r="E92"/>
  <c r="G92"/>
  <c r="E91"/>
  <c r="G91"/>
  <c r="E90"/>
  <c r="G90"/>
  <c r="E89"/>
  <c r="G89"/>
  <c r="E88"/>
  <c r="G88"/>
  <c r="E87"/>
  <c r="G87"/>
  <c r="E86"/>
  <c r="G86"/>
  <c r="E85"/>
  <c r="G85"/>
  <c r="E84"/>
  <c r="G84"/>
  <c r="E83"/>
  <c r="G83"/>
  <c r="E82"/>
  <c r="G82"/>
  <c r="E81"/>
  <c r="G81"/>
  <c r="E80"/>
  <c r="G80"/>
  <c r="E79"/>
  <c r="G79"/>
  <c r="E78"/>
  <c r="G78"/>
  <c r="E77"/>
  <c r="G77"/>
  <c r="E76"/>
  <c r="G76"/>
  <c r="E75"/>
  <c r="G75"/>
  <c r="E74"/>
  <c r="G74"/>
  <c r="E73"/>
  <c r="G73"/>
  <c r="E72"/>
  <c r="G72"/>
  <c r="E71"/>
  <c r="G71"/>
  <c r="E70"/>
  <c r="G70"/>
  <c r="E69"/>
  <c r="G69"/>
  <c r="E68"/>
  <c r="G68"/>
  <c r="E67"/>
  <c r="G67"/>
  <c r="E66"/>
  <c r="G66"/>
  <c r="E65"/>
  <c r="G65"/>
  <c r="E64"/>
  <c r="G64"/>
  <c r="E63"/>
  <c r="G63"/>
  <c r="E62"/>
  <c r="G62"/>
  <c r="E61"/>
  <c r="G61"/>
  <c r="E60"/>
  <c r="G60"/>
  <c r="E59"/>
  <c r="G59"/>
  <c r="E58"/>
  <c r="G58"/>
  <c r="E57"/>
  <c r="G57"/>
  <c r="E56"/>
  <c r="G56"/>
  <c r="E55"/>
  <c r="G55"/>
  <c r="E54"/>
  <c r="G54"/>
  <c r="E53"/>
  <c r="G53"/>
  <c r="E52"/>
  <c r="G52"/>
  <c r="E51"/>
  <c r="G51"/>
  <c r="E50"/>
  <c r="G50"/>
  <c r="E49"/>
  <c r="G49"/>
  <c r="E48"/>
  <c r="G48"/>
  <c r="E47"/>
  <c r="G47"/>
  <c r="E46"/>
  <c r="G46"/>
  <c r="E45"/>
  <c r="G45"/>
  <c r="E44"/>
  <c r="G44"/>
  <c r="E43"/>
  <c r="G43"/>
  <c r="E42"/>
  <c r="G42"/>
  <c r="E41"/>
  <c r="G41"/>
  <c r="E40"/>
  <c r="G40"/>
  <c r="E39"/>
  <c r="G39"/>
  <c r="E38"/>
  <c r="G38"/>
  <c r="E37"/>
  <c r="G37"/>
  <c r="E36"/>
  <c r="G36"/>
  <c r="E35"/>
  <c r="G35"/>
  <c r="E34"/>
  <c r="G34"/>
  <c r="E33"/>
  <c r="G33"/>
  <c r="E32"/>
  <c r="G32"/>
  <c r="E31"/>
  <c r="G31"/>
  <c r="E30"/>
  <c r="G30"/>
  <c r="E29"/>
  <c r="G29"/>
  <c r="E28"/>
  <c r="G28"/>
  <c r="E27"/>
  <c r="G27"/>
  <c r="E26"/>
  <c r="G26"/>
  <c r="E25"/>
  <c r="G25"/>
  <c r="E24"/>
  <c r="G24"/>
  <c r="E23"/>
  <c r="G23"/>
  <c r="E22"/>
  <c r="G22"/>
  <c r="E21"/>
  <c r="G21"/>
  <c r="E20"/>
  <c r="G20"/>
  <c r="E19"/>
  <c r="G19"/>
  <c r="E18"/>
  <c r="G18"/>
  <c r="E17"/>
  <c r="G17"/>
  <c r="E16"/>
  <c r="G16"/>
  <c r="E15"/>
  <c r="G15"/>
  <c r="E14"/>
  <c r="G14"/>
  <c r="E13"/>
  <c r="G13"/>
  <c r="E12"/>
  <c r="G12"/>
  <c r="E11"/>
  <c r="G11"/>
  <c r="E10"/>
  <c r="G10"/>
  <c r="E9"/>
  <c r="G9"/>
</calcChain>
</file>

<file path=xl/sharedStrings.xml><?xml version="1.0" encoding="utf-8"?>
<sst xmlns="http://schemas.openxmlformats.org/spreadsheetml/2006/main" count="451" uniqueCount="321">
  <si>
    <r>
      <t xml:space="preserve">      R</t>
    </r>
    <r>
      <rPr>
        <b/>
        <sz val="10"/>
        <color indexed="8"/>
        <rFont val="Calibri"/>
      </rPr>
      <t>obotics Club</t>
    </r>
  </si>
  <si>
    <t xml:space="preserve">      Staff Development - schoolwide</t>
  </si>
  <si>
    <t xml:space="preserve">      Tae Kwon Do (2nd grade)</t>
  </si>
  <si>
    <t xml:space="preserve">      Teaching Supplies/School Planners</t>
  </si>
  <si>
    <r>
      <t xml:space="preserve">      Technology - laptops</t>
    </r>
    <r>
      <rPr>
        <b/>
        <sz val="10"/>
        <color indexed="8"/>
        <rFont val="Calibri"/>
      </rPr>
      <t>, etc.</t>
    </r>
  </si>
  <si>
    <t xml:space="preserve">      Wordly Wise</t>
  </si>
  <si>
    <t>YEAR-END FINANCIALS</t>
    <phoneticPr fontId="29" type="noConversion"/>
  </si>
  <si>
    <r>
      <t>As of June 30</t>
    </r>
    <r>
      <rPr>
        <b/>
        <sz val="12"/>
        <rFont val="Calibri"/>
      </rPr>
      <t>, 2018</t>
    </r>
    <phoneticPr fontId="29" type="noConversion"/>
  </si>
  <si>
    <t xml:space="preserve">      Yearbooks for Library/Admin.</t>
  </si>
  <si>
    <t xml:space="preserve">      YMCA Play Program</t>
  </si>
  <si>
    <t xml:space="preserve">   Total Grants</t>
  </si>
  <si>
    <t>Total Booster Committee Expenses</t>
  </si>
  <si>
    <t>Total Expenses</t>
  </si>
  <si>
    <t>Net Operating Income</t>
  </si>
  <si>
    <t>Other Income</t>
  </si>
  <si>
    <r>
      <t xml:space="preserve">      </t>
    </r>
    <r>
      <rPr>
        <b/>
        <sz val="10"/>
        <color indexed="8"/>
        <rFont val="Calibri"/>
      </rPr>
      <t>STEAM</t>
    </r>
    <r>
      <rPr>
        <b/>
        <sz val="10"/>
        <color indexed="8"/>
        <rFont val="Calibri"/>
      </rPr>
      <t xml:space="preserve"> Academy</t>
    </r>
    <r>
      <rPr>
        <b/>
        <sz val="10"/>
        <color indexed="8"/>
        <rFont val="Calibri"/>
      </rPr>
      <t xml:space="preserve"> (Grade K-5)</t>
    </r>
  </si>
  <si>
    <t xml:space="preserve">   Interest Earned</t>
  </si>
  <si>
    <t xml:space="preserve">      Accelerated Reader (AR) Training</t>
  </si>
  <si>
    <t xml:space="preserve">      Accelerated Reader (AR) Service</t>
  </si>
  <si>
    <t xml:space="preserve">      Administrative Support</t>
  </si>
  <si>
    <t xml:space="preserve">      Coffee with the Principal</t>
  </si>
  <si>
    <r>
      <t xml:space="preserve">      Computer Lab Teacher</t>
    </r>
    <r>
      <rPr>
        <b/>
        <sz val="10"/>
        <color indexed="8"/>
        <rFont val="Calibri"/>
      </rPr>
      <t xml:space="preserve"> (Elementary)</t>
    </r>
  </si>
  <si>
    <t xml:space="preserve">      Drums (3rd grade)</t>
  </si>
  <si>
    <t xml:space="preserve">      Field Trips (K-5)</t>
  </si>
  <si>
    <t xml:space="preserve">      Leader in Me (schoolwide)</t>
  </si>
  <si>
    <t xml:space="preserve">   Total Booster Committee Fundraising Expenses</t>
  </si>
  <si>
    <t xml:space="preserve">   Grants</t>
  </si>
  <si>
    <t xml:space="preserve">      4th Grade Gold Rush Trip/Production</t>
  </si>
  <si>
    <t xml:space="preserve">      6th Grade Getty Villa Trip</t>
  </si>
  <si>
    <t xml:space="preserve">      8th Grade Leadership Trip</t>
  </si>
  <si>
    <t xml:space="preserve">      Accelerated Reader Online Reading Program</t>
  </si>
  <si>
    <t>Field Trips</t>
  </si>
  <si>
    <t>KDLP - 3 buses</t>
  </si>
  <si>
    <t>Kinder - 3 buses</t>
  </si>
  <si>
    <t>1st - 2 buses</t>
  </si>
  <si>
    <t>2nd - 2 buses</t>
  </si>
  <si>
    <t>3rd - 2 buses (plus 1 extra bus)</t>
  </si>
  <si>
    <t>4th - 3 buses</t>
  </si>
  <si>
    <t>5th - 2 buses</t>
  </si>
  <si>
    <t xml:space="preserve">           IXL Learning</t>
    <phoneticPr fontId="29" type="noConversion"/>
  </si>
  <si>
    <t xml:space="preserve">           STEM Expo</t>
    <phoneticPr fontId="29" type="noConversion"/>
  </si>
  <si>
    <t xml:space="preserve">           STEM Kits - Grade Level</t>
    <phoneticPr fontId="29" type="noConversion"/>
  </si>
  <si>
    <t xml:space="preserve">           Enrichment Assemblies</t>
    <phoneticPr fontId="29" type="noConversion"/>
  </si>
  <si>
    <t xml:space="preserve">           English Department</t>
  </si>
  <si>
    <t xml:space="preserve">           Field Trips</t>
  </si>
  <si>
    <t xml:space="preserve">           History Department</t>
  </si>
  <si>
    <t xml:space="preserve">           Laptops (for Science &amp; Special Education)</t>
  </si>
  <si>
    <t xml:space="preserve">           Leadership (ASB, Builders' Club, Spirit, etc.)</t>
  </si>
  <si>
    <t>Beginning Cash Balance</t>
  </si>
  <si>
    <t>PY Expenses Incurred</t>
  </si>
  <si>
    <r>
      <t xml:space="preserve">Current </t>
    </r>
    <r>
      <rPr>
        <b/>
        <sz val="11"/>
        <color indexed="8"/>
        <rFont val="Calibri"/>
      </rPr>
      <t>Ending Cash Balance</t>
    </r>
  </si>
  <si>
    <r>
      <t xml:space="preserve">Remaining </t>
    </r>
    <r>
      <rPr>
        <sz val="11"/>
        <color indexed="8"/>
        <rFont val="Calibri"/>
      </rPr>
      <t xml:space="preserve">PY </t>
    </r>
    <r>
      <rPr>
        <sz val="11"/>
        <color indexed="8"/>
        <rFont val="Calibri"/>
      </rPr>
      <t>playground grants to be paid</t>
    </r>
  </si>
  <si>
    <t>Remaining CY budgeted grants to be paid (est.)</t>
  </si>
  <si>
    <t>Projected Ending Cash Balance</t>
  </si>
  <si>
    <t>5th Grade Funds</t>
  </si>
  <si>
    <t>[A]</t>
  </si>
  <si>
    <t>PY: 8th Grade Leadership Trip ($588), 8th Grade Magic Mtn Buses ($850), Pali/Catalina ($300)</t>
  </si>
  <si>
    <t xml:space="preserve">      Pali Camp/Catalina</t>
  </si>
  <si>
    <t xml:space="preserve">      PE Equipment</t>
  </si>
  <si>
    <t xml:space="preserve">      Reading Materials - Time for Kids</t>
  </si>
  <si>
    <t xml:space="preserve">         Food &amp; Drinks</t>
  </si>
  <si>
    <t xml:space="preserve">      Reading Garden</t>
  </si>
  <si>
    <t xml:space="preserve">      Robotics</t>
  </si>
  <si>
    <t xml:space="preserve">      Science Lab Materials</t>
  </si>
  <si>
    <t xml:space="preserve">      Science Lab TA</t>
  </si>
  <si>
    <t xml:space="preserve">      Library Supplies</t>
  </si>
  <si>
    <r>
      <t xml:space="preserve">      </t>
    </r>
    <r>
      <rPr>
        <b/>
        <sz val="10"/>
        <color indexed="8"/>
        <rFont val="Calibri"/>
      </rPr>
      <t>Olympics (Field Event)</t>
    </r>
  </si>
  <si>
    <r>
      <t xml:space="preserve">      </t>
    </r>
    <r>
      <rPr>
        <b/>
        <sz val="10"/>
        <color indexed="8"/>
        <rFont val="Calibri"/>
      </rPr>
      <t>Pali Camp Buses</t>
    </r>
  </si>
  <si>
    <t xml:space="preserve">      Play Structure</t>
  </si>
  <si>
    <t xml:space="preserve">      PRCS Running Club</t>
  </si>
  <si>
    <t xml:space="preserve">      Promethean Boards &amp; Stands (x10)</t>
  </si>
  <si>
    <r>
      <t xml:space="preserve">      P</t>
    </r>
    <r>
      <rPr>
        <b/>
        <sz val="10"/>
        <color indexed="8"/>
        <rFont val="Calibri"/>
      </rPr>
      <t>TA Support - book fair</t>
    </r>
  </si>
  <si>
    <t xml:space="preserve">      RAZ Kids</t>
  </si>
  <si>
    <t xml:space="preserve">      Robotics Pilot Class</t>
  </si>
  <si>
    <t xml:space="preserve">      Teacher Supply Stipend</t>
  </si>
  <si>
    <t xml:space="preserve">      Total Golf Tournament </t>
  </si>
  <si>
    <t xml:space="preserve">      Teacher Training</t>
  </si>
  <si>
    <t xml:space="preserve">      Teaching Supplies</t>
  </si>
  <si>
    <t xml:space="preserve">      Teaching Supplies/Planners</t>
  </si>
  <si>
    <t xml:space="preserve">      Technology Equipment</t>
  </si>
  <si>
    <t xml:space="preserve">   Total Booster Committee Fundraising Exp.</t>
  </si>
  <si>
    <t xml:space="preserve">      Web Support</t>
  </si>
  <si>
    <t xml:space="preserve">      Website Hosting/ Domain Name</t>
  </si>
  <si>
    <t xml:space="preserve">      Credit Card Fees</t>
  </si>
  <si>
    <t xml:space="preserve">      Filing Fees</t>
  </si>
  <si>
    <t xml:space="preserve">      Insurance - Liability</t>
  </si>
  <si>
    <t xml:space="preserve">      Legal &amp; Professional Fees</t>
  </si>
  <si>
    <t xml:space="preserve">      Online Accounting Program</t>
  </si>
  <si>
    <t xml:space="preserve">      Sponsorship Acknowledgement</t>
  </si>
  <si>
    <t xml:space="preserve">   Misc. Income/Contributions</t>
  </si>
  <si>
    <t>Total Other Income</t>
  </si>
  <si>
    <t>Other Expenses</t>
  </si>
  <si>
    <t xml:space="preserve">   Other Miscellaneous Expense</t>
  </si>
  <si>
    <t xml:space="preserve">           Academy T-Shirts</t>
  </si>
  <si>
    <t>Total Other Expenses</t>
  </si>
  <si>
    <t>Net Other Income</t>
  </si>
  <si>
    <t>Net Income</t>
  </si>
  <si>
    <t>Notes:</t>
  </si>
  <si>
    <r>
      <t xml:space="preserve">           Dance </t>
    </r>
    <r>
      <rPr>
        <b/>
        <sz val="10"/>
        <color indexed="8"/>
        <rFont val="Calibri"/>
      </rPr>
      <t xml:space="preserve">&amp; Theater </t>
    </r>
    <r>
      <rPr>
        <b/>
        <sz val="10"/>
        <color indexed="8"/>
        <rFont val="Calibri"/>
      </rPr>
      <t>Program</t>
    </r>
    <r>
      <rPr>
        <b/>
        <sz val="10"/>
        <color indexed="8"/>
        <rFont val="Calibri"/>
      </rPr>
      <t>s</t>
    </r>
  </si>
  <si>
    <t>Current Year: 3rd Grade Santa Susana Pass State Historic Park ($350), 5th Grade to Ronald Reagan Museum ($700)</t>
  </si>
  <si>
    <t>Pali Camp - Collected</t>
  </si>
  <si>
    <t>Riley's Camp - Collected</t>
  </si>
  <si>
    <t>Pali Camp - Paid</t>
  </si>
  <si>
    <t>Riley's Camp - Paid</t>
  </si>
  <si>
    <t>Skateland</t>
  </si>
  <si>
    <t>TOTAL</t>
  </si>
  <si>
    <t>8th Grade Funds</t>
  </si>
  <si>
    <t>Magic Mountain - Collected</t>
  </si>
  <si>
    <t>Magic Mountain - Paid</t>
  </si>
  <si>
    <r>
      <t xml:space="preserve">           </t>
    </r>
    <r>
      <rPr>
        <b/>
        <sz val="10"/>
        <color indexed="8"/>
        <rFont val="Calibri"/>
      </rPr>
      <t>Microscopes</t>
    </r>
  </si>
  <si>
    <r>
      <t xml:space="preserve">           </t>
    </r>
    <r>
      <rPr>
        <b/>
        <sz val="10"/>
        <color indexed="8"/>
        <rFont val="Calibri"/>
      </rPr>
      <t>Rockhounds</t>
    </r>
  </si>
  <si>
    <r>
      <t xml:space="preserve">           STEM</t>
    </r>
    <r>
      <rPr>
        <b/>
        <sz val="10"/>
        <color indexed="8"/>
        <rFont val="Calibri"/>
      </rPr>
      <t>/Science</t>
    </r>
    <r>
      <rPr>
        <b/>
        <sz val="10"/>
        <color indexed="8"/>
        <rFont val="Calibri"/>
      </rPr>
      <t xml:space="preserve"> Supplies</t>
    </r>
  </si>
  <si>
    <t xml:space="preserve">           Technology (Moby Max)</t>
  </si>
  <si>
    <t xml:space="preserve">      Leadership Academy (Grades 6-8)</t>
  </si>
  <si>
    <t xml:space="preserve">           Art Supplies</t>
  </si>
  <si>
    <t xml:space="preserve">           Core Literature Books</t>
  </si>
  <si>
    <r>
      <t xml:space="preserve">           D</t>
    </r>
    <r>
      <rPr>
        <b/>
        <sz val="10"/>
        <color indexed="8"/>
        <rFont val="Calibri"/>
      </rPr>
      <t>rama/Art Classes</t>
    </r>
  </si>
  <si>
    <t xml:space="preserve">           Electives</t>
  </si>
  <si>
    <r>
      <t xml:space="preserve">   Total</t>
    </r>
    <r>
      <rPr>
        <b/>
        <sz val="10"/>
        <color indexed="8"/>
        <rFont val="Calibri"/>
      </rPr>
      <t xml:space="preserve"> Pass-Through Income</t>
    </r>
  </si>
  <si>
    <t xml:space="preserve">         GIFT Lunch with Principal</t>
  </si>
  <si>
    <t xml:space="preserve">         GIFT Middle School Dance &amp; Lunch</t>
  </si>
  <si>
    <t xml:space="preserve">         GIFT T shirts</t>
  </si>
  <si>
    <t xml:space="preserve">         GIFT VIP Family Party at Mountasia</t>
  </si>
  <si>
    <t>Total Income/Contributions</t>
  </si>
  <si>
    <t xml:space="preserve">         Teacher Luncheon &amp; Gifts</t>
  </si>
  <si>
    <t xml:space="preserve">           Physical Education Request</t>
  </si>
  <si>
    <t xml:space="preserve">           Professional Development</t>
  </si>
  <si>
    <r>
      <t xml:space="preserve">           </t>
    </r>
    <r>
      <rPr>
        <b/>
        <sz val="10"/>
        <color indexed="8"/>
        <rFont val="Calibri"/>
      </rPr>
      <t>SBAC Practice Books</t>
    </r>
  </si>
  <si>
    <r>
      <t xml:space="preserve">           </t>
    </r>
    <r>
      <rPr>
        <b/>
        <sz val="10"/>
        <color indexed="8"/>
        <rFont val="Calibri"/>
      </rPr>
      <t>Science/Math Departments</t>
    </r>
  </si>
  <si>
    <t xml:space="preserve">      5th Grade Celebration</t>
  </si>
  <si>
    <t xml:space="preserve">      8th Grade Culmination</t>
  </si>
  <si>
    <t xml:space="preserve">      Academy Enrichment &amp; Development</t>
  </si>
  <si>
    <t xml:space="preserve">         DJ</t>
  </si>
  <si>
    <t xml:space="preserve">         Golf Club</t>
  </si>
  <si>
    <t xml:space="preserve">         Golf PayPal Fees</t>
  </si>
  <si>
    <t xml:space="preserve">         Golf Tournament Deposit</t>
  </si>
  <si>
    <t xml:space="preserve">         Photographer</t>
  </si>
  <si>
    <t xml:space="preserve">         T-Shirts</t>
  </si>
  <si>
    <t xml:space="preserve">         Tips for Waiters/Golf Staff</t>
  </si>
  <si>
    <t xml:space="preserve">      Yearbooks</t>
  </si>
  <si>
    <t xml:space="preserve">      5K Run</t>
  </si>
  <si>
    <t xml:space="preserve">      Total Yearbooks</t>
  </si>
  <si>
    <t xml:space="preserve">      Total 5K Run Expense</t>
  </si>
  <si>
    <t xml:space="preserve">         Prior Year Dine Out</t>
  </si>
  <si>
    <t xml:space="preserve">      Total Corporate Sponsor</t>
  </si>
  <si>
    <r>
      <t xml:space="preserve">      5K</t>
    </r>
    <r>
      <rPr>
        <b/>
        <sz val="10"/>
        <color indexed="8"/>
        <rFont val="Calibri"/>
      </rPr>
      <t xml:space="preserve"> Run</t>
    </r>
  </si>
  <si>
    <t xml:space="preserve">      5K Donations</t>
  </si>
  <si>
    <t xml:space="preserve">      5K Runners</t>
  </si>
  <si>
    <t xml:space="preserve">      5K Sponsors</t>
  </si>
  <si>
    <t xml:space="preserve">      Fall Gala</t>
  </si>
  <si>
    <t xml:space="preserve">         Gala Teacher Auction</t>
  </si>
  <si>
    <t xml:space="preserve">         Gala Balloons</t>
  </si>
  <si>
    <t xml:space="preserve">      8th Grade Magic Mtn Buses</t>
  </si>
  <si>
    <t xml:space="preserve">      Administrative  Support</t>
  </si>
  <si>
    <t xml:space="preserve">      Aides for Classrooms</t>
  </si>
  <si>
    <t>a</t>
  </si>
  <si>
    <t xml:space="preserve">      Anti Bullying Materials</t>
  </si>
  <si>
    <t xml:space="preserve">      Art Contest Postage</t>
  </si>
  <si>
    <t xml:space="preserve">      Chorus Materials</t>
  </si>
  <si>
    <t xml:space="preserve">      Computer Lab Teacher</t>
  </si>
  <si>
    <t xml:space="preserve">      Core Literature Classroom Books</t>
  </si>
  <si>
    <r>
      <t xml:space="preserve">   </t>
    </r>
    <r>
      <rPr>
        <b/>
        <sz val="10"/>
        <color indexed="8"/>
        <rFont val="Calibri"/>
      </rPr>
      <t>Pass-Through Grants/Expenses</t>
    </r>
  </si>
  <si>
    <r>
      <t xml:space="preserve">      </t>
    </r>
    <r>
      <rPr>
        <b/>
        <sz val="10"/>
        <color indexed="8"/>
        <rFont val="Calibri"/>
      </rPr>
      <t xml:space="preserve">KDLP After-School </t>
    </r>
    <r>
      <rPr>
        <b/>
        <sz val="10"/>
        <color indexed="8"/>
        <rFont val="Calibri"/>
      </rPr>
      <t>Enrichment</t>
    </r>
  </si>
  <si>
    <r>
      <t xml:space="preserve">      </t>
    </r>
    <r>
      <rPr>
        <b/>
        <sz val="10"/>
        <color indexed="8"/>
        <rFont val="Calibri"/>
      </rPr>
      <t>KDLP Annual Grant</t>
    </r>
  </si>
  <si>
    <r>
      <t xml:space="preserve">      </t>
    </r>
    <r>
      <rPr>
        <b/>
        <sz val="10"/>
        <color indexed="8"/>
        <rFont val="Calibri"/>
      </rPr>
      <t>PSAT - Middle School</t>
    </r>
  </si>
  <si>
    <r>
      <t xml:space="preserve">   Total</t>
    </r>
    <r>
      <rPr>
        <b/>
        <sz val="10"/>
        <color indexed="8"/>
        <rFont val="Calibri"/>
      </rPr>
      <t xml:space="preserve"> Pass-Through Expenses</t>
    </r>
  </si>
  <si>
    <t>Total Expenses &amp; Grants</t>
  </si>
  <si>
    <r>
      <t>5th Grade Reimbursements (net)</t>
    </r>
    <r>
      <rPr>
        <sz val="11"/>
        <color indexed="8"/>
        <rFont val="Calibri"/>
      </rPr>
      <t xml:space="preserve"> - PY</t>
    </r>
  </si>
  <si>
    <t>Interest Earned</t>
  </si>
  <si>
    <t xml:space="preserve">      Kinder/1st Online Reading Program</t>
  </si>
  <si>
    <t xml:space="preserve">      Librarian</t>
  </si>
  <si>
    <t xml:space="preserve">      Middle School Curriculum</t>
  </si>
  <si>
    <t xml:space="preserve">      Middle School Events</t>
  </si>
  <si>
    <t xml:space="preserve">      Middle School Grammar Books</t>
  </si>
  <si>
    <t xml:space="preserve">      Middle School Mural</t>
  </si>
  <si>
    <t xml:space="preserve">      Middle School Office</t>
  </si>
  <si>
    <t xml:space="preserve">         Advertising/Promotional</t>
  </si>
  <si>
    <t xml:space="preserve">      Middle School Staffing</t>
  </si>
  <si>
    <t xml:space="preserve">      Middle School Workbooks</t>
  </si>
  <si>
    <t xml:space="preserve">      Nurse</t>
  </si>
  <si>
    <t xml:space="preserve">      Middle School/Leadership</t>
  </si>
  <si>
    <t xml:space="preserve">         Prior Year Middle School/Leadership</t>
  </si>
  <si>
    <t xml:space="preserve">      Total Middle School/Leadership</t>
  </si>
  <si>
    <t xml:space="preserve">      Polo Shirt</t>
  </si>
  <si>
    <t xml:space="preserve">         GIFT Income/Contributions</t>
  </si>
  <si>
    <t xml:space="preserve">      Spelling Bee</t>
  </si>
  <si>
    <t xml:space="preserve">      Social Justice Training</t>
  </si>
  <si>
    <r>
      <t xml:space="preserve">         </t>
    </r>
    <r>
      <rPr>
        <b/>
        <sz val="10"/>
        <color indexed="8"/>
        <rFont val="Calibri"/>
      </rPr>
      <t>Golf Club Giveaways</t>
    </r>
  </si>
  <si>
    <t xml:space="preserve">      Science Workshops - 6th Grade</t>
  </si>
  <si>
    <t xml:space="preserve">      Scholastic News</t>
  </si>
  <si>
    <t xml:space="preserve">         Golf Tees</t>
  </si>
  <si>
    <t xml:space="preserve">      Staff Development - School wide</t>
  </si>
  <si>
    <t xml:space="preserve">      Student Awards - Academic Achievement</t>
  </si>
  <si>
    <t xml:space="preserve">      Tae Kwon Do</t>
  </si>
  <si>
    <t xml:space="preserve">   Total Misc. Income</t>
  </si>
  <si>
    <r>
      <t xml:space="preserve">         Golf Mulligans</t>
    </r>
    <r>
      <rPr>
        <b/>
        <sz val="10"/>
        <color indexed="8"/>
        <rFont val="Calibri"/>
      </rPr>
      <t xml:space="preserve"> &amp; Other</t>
    </r>
  </si>
  <si>
    <t xml:space="preserve">   Refund/Overpayment</t>
  </si>
  <si>
    <t xml:space="preserve">         Golf Raffle</t>
  </si>
  <si>
    <t>Total Income</t>
  </si>
  <si>
    <t xml:space="preserve">         Vendor Donations</t>
  </si>
  <si>
    <t>Gross Profit</t>
  </si>
  <si>
    <t>Expenses</t>
  </si>
  <si>
    <t xml:space="preserve">   Booster Club Operating Expenses</t>
  </si>
  <si>
    <t xml:space="preserve">      Bank Charges</t>
  </si>
  <si>
    <t xml:space="preserve">      Community Membership</t>
  </si>
  <si>
    <t xml:space="preserve">         Total GIFT Income</t>
  </si>
  <si>
    <t xml:space="preserve">         GIFT t-shirts</t>
  </si>
  <si>
    <t xml:space="preserve">         Prior Year GIFT Corporate Matching</t>
  </si>
  <si>
    <t xml:space="preserve">      Total GIFT Campaign</t>
  </si>
  <si>
    <t xml:space="preserve">      Golf Tournament</t>
  </si>
  <si>
    <t xml:space="preserve">         Golf Corporate Sponsors</t>
  </si>
  <si>
    <t xml:space="preserve">         Golf Dinner</t>
  </si>
  <si>
    <t xml:space="preserve">         Golf Dinner Teachers</t>
  </si>
  <si>
    <t xml:space="preserve">      Office Expenses</t>
  </si>
  <si>
    <t xml:space="preserve">      Taxes &amp; Licenses</t>
  </si>
  <si>
    <t xml:space="preserve">   Total Booster Club Operating Expenses</t>
  </si>
  <si>
    <t xml:space="preserve">      Pali Camp</t>
  </si>
  <si>
    <r>
      <t xml:space="preserve">      </t>
    </r>
    <r>
      <rPr>
        <b/>
        <sz val="10"/>
        <color indexed="8"/>
        <rFont val="Calibri"/>
      </rPr>
      <t>Individual Donations</t>
    </r>
  </si>
  <si>
    <t xml:space="preserve">   Booster Committee Fundraising Expenses</t>
  </si>
  <si>
    <t xml:space="preserve">      Porter Valley Country Club</t>
  </si>
  <si>
    <t xml:space="preserve">      Corporate Sponsor Banners</t>
  </si>
  <si>
    <t xml:space="preserve">      Sunshine Canyon Grant</t>
  </si>
  <si>
    <t xml:space="preserve">           Director Stipend</t>
  </si>
  <si>
    <r>
      <t xml:space="preserve">a </t>
    </r>
    <r>
      <rPr>
        <sz val="8"/>
        <color indexed="8"/>
        <rFont val="Arial"/>
      </rPr>
      <t>Check dated July 1, 2015 was cashed by LAUSD on 6/16/2015</t>
    </r>
  </si>
  <si>
    <t xml:space="preserve">           Engineering is Elementary</t>
  </si>
  <si>
    <t>Sunday, August 14, 2016 - Cash Basis</t>
  </si>
  <si>
    <t xml:space="preserve">           Laptops</t>
  </si>
  <si>
    <r>
      <t xml:space="preserve">           </t>
    </r>
    <r>
      <rPr>
        <b/>
        <sz val="10"/>
        <color indexed="8"/>
        <rFont val="Calibri"/>
      </rPr>
      <t>Meet the Masters (Visual Arts)</t>
    </r>
  </si>
  <si>
    <t xml:space="preserve">         Constant Contact</t>
  </si>
  <si>
    <r>
      <t xml:space="preserve">      </t>
    </r>
    <r>
      <rPr>
        <b/>
        <sz val="10"/>
        <color indexed="8"/>
        <rFont val="Calibri"/>
      </rPr>
      <t>After-School Enrichment</t>
    </r>
  </si>
  <si>
    <t xml:space="preserve">         GIFT Campaign Banners</t>
  </si>
  <si>
    <t xml:space="preserve">         GIFT Campaign Flyers</t>
  </si>
  <si>
    <r>
      <t xml:space="preserve">      </t>
    </r>
    <r>
      <rPr>
        <b/>
        <sz val="10"/>
        <color indexed="8"/>
        <rFont val="Calibri"/>
      </rPr>
      <t xml:space="preserve">KDLP After-School </t>
    </r>
    <r>
      <rPr>
        <b/>
        <sz val="10"/>
        <color indexed="8"/>
        <rFont val="Calibri"/>
      </rPr>
      <t>Enrichment</t>
    </r>
  </si>
  <si>
    <t xml:space="preserve">         GIFT Campaign Postage</t>
  </si>
  <si>
    <t xml:space="preserve">         GIFT Campaign Stickers</t>
  </si>
  <si>
    <r>
      <t xml:space="preserve">      </t>
    </r>
    <r>
      <rPr>
        <b/>
        <sz val="10"/>
        <color indexed="8"/>
        <rFont val="Calibri"/>
      </rPr>
      <t>KDLP Annual Grant</t>
    </r>
  </si>
  <si>
    <r>
      <t xml:space="preserve">      </t>
    </r>
    <r>
      <rPr>
        <b/>
        <sz val="10"/>
        <color indexed="8"/>
        <rFont val="Calibri"/>
      </rPr>
      <t>PSAT - Middle School</t>
    </r>
  </si>
  <si>
    <t xml:space="preserve">         GIFT Incentives</t>
  </si>
  <si>
    <t>Friends of Porter Ranch Community School</t>
  </si>
  <si>
    <t xml:space="preserve">Budget vs. Actuals: Budget 2015-16 - FY16 P&amp;L </t>
  </si>
  <si>
    <t>July 1, 2015 - June 30, 2016</t>
  </si>
  <si>
    <t>Total</t>
  </si>
  <si>
    <t>A</t>
  </si>
  <si>
    <t>B</t>
  </si>
  <si>
    <t>C = A + B</t>
  </si>
  <si>
    <t>D</t>
  </si>
  <si>
    <t>E = C - D</t>
  </si>
  <si>
    <t>F</t>
  </si>
  <si>
    <t xml:space="preserve">         Tables &amp; Decorations</t>
  </si>
  <si>
    <t xml:space="preserve">      Total GIFT Campaign Expense</t>
  </si>
  <si>
    <t xml:space="preserve">         Prior Year Advertising/Promotional</t>
  </si>
  <si>
    <t xml:space="preserve">         Other Golf Tournament Expenses</t>
  </si>
  <si>
    <t>Expenses &amp; Grants</t>
  </si>
  <si>
    <t xml:space="preserve">         Auction/Raffle</t>
  </si>
  <si>
    <t xml:space="preserve">         Childcare Costs</t>
  </si>
  <si>
    <t xml:space="preserve">         Decorations &amp; Supplies</t>
  </si>
  <si>
    <t xml:space="preserve">         Golf Donation</t>
  </si>
  <si>
    <t xml:space="preserve">         Golf Live Auction</t>
  </si>
  <si>
    <t xml:space="preserve">         Golf Mulligans</t>
  </si>
  <si>
    <t xml:space="preserve">         Golf Silent Auction</t>
  </si>
  <si>
    <t xml:space="preserve">         Golfers</t>
  </si>
  <si>
    <t xml:space="preserve">         Prior Year Golf Corporate Sponsors</t>
  </si>
  <si>
    <t xml:space="preserve">         Raffles</t>
  </si>
  <si>
    <t xml:space="preserve">         Shirts and Visors</t>
  </si>
  <si>
    <t xml:space="preserve">      Total Golf Tournament</t>
  </si>
  <si>
    <t xml:space="preserve">      Gym Clothes</t>
  </si>
  <si>
    <t xml:space="preserve">         Fall Gala Decorations</t>
  </si>
  <si>
    <t xml:space="preserve">         Fall Gala Dinner Cost</t>
  </si>
  <si>
    <t xml:space="preserve">         Fall Gala Entertainment</t>
  </si>
  <si>
    <t xml:space="preserve">         PayPal Processing Fees</t>
  </si>
  <si>
    <t xml:space="preserve">      GIFT Campaign Expense</t>
  </si>
  <si>
    <t xml:space="preserve">         Food for Socials</t>
  </si>
  <si>
    <r>
      <t xml:space="preserve">   </t>
    </r>
    <r>
      <rPr>
        <b/>
        <sz val="10"/>
        <color indexed="8"/>
        <rFont val="Calibri"/>
      </rPr>
      <t>Pass-Through Income</t>
    </r>
  </si>
  <si>
    <t xml:space="preserve">         Gala Sponsor</t>
  </si>
  <si>
    <t xml:space="preserve">         Gala Tickets</t>
  </si>
  <si>
    <t xml:space="preserve">      Total 5K Run</t>
  </si>
  <si>
    <t xml:space="preserve">         Gala Tickets Staff</t>
  </si>
  <si>
    <t xml:space="preserve">      Total Fall Gala</t>
  </si>
  <si>
    <t xml:space="preserve">      GIFT Campaign</t>
  </si>
  <si>
    <t xml:space="preserve">         GIFT Corporate Matching</t>
  </si>
  <si>
    <t xml:space="preserve">         GIFT Income</t>
  </si>
  <si>
    <t xml:space="preserve">            GIFT Income CC Full Payment</t>
  </si>
  <si>
    <t xml:space="preserve">            GIFT Income CC Installments</t>
  </si>
  <si>
    <t xml:space="preserve">         GIFT Academy T shirts</t>
  </si>
  <si>
    <t xml:space="preserve">      CPR Staff Training</t>
  </si>
  <si>
    <t xml:space="preserve">      Dance Instructor</t>
  </si>
  <si>
    <t xml:space="preserve">      Educational Coordinator/Aide</t>
  </si>
  <si>
    <t xml:space="preserve">      Engineering Teacher Training</t>
  </si>
  <si>
    <t xml:space="preserve">      Field Trips</t>
  </si>
  <si>
    <t xml:space="preserve">      IXL Online Math Program</t>
  </si>
  <si>
    <t>Actual YTD</t>
  </si>
  <si>
    <t>Paid in PY (for 2015-16)</t>
  </si>
  <si>
    <t>Total for 2015-16</t>
  </si>
  <si>
    <t>Budget</t>
  </si>
  <si>
    <t>Prepared for Annual Meeting</t>
  </si>
  <si>
    <t>Vs. Budget</t>
  </si>
  <si>
    <t>Total for 2014-15</t>
  </si>
  <si>
    <t>Income</t>
  </si>
  <si>
    <r>
      <t>ACTUAL YTD 201</t>
    </r>
    <r>
      <rPr>
        <sz val="10"/>
        <color indexed="8"/>
        <rFont val="Calibri"/>
      </rPr>
      <t>7-2018</t>
    </r>
  </si>
  <si>
    <r>
      <t xml:space="preserve">PY </t>
    </r>
    <r>
      <rPr>
        <sz val="10"/>
        <color indexed="8"/>
        <rFont val="Calibri"/>
      </rPr>
      <t xml:space="preserve">Incurred in </t>
    </r>
    <r>
      <rPr>
        <sz val="10"/>
        <color indexed="8"/>
        <rFont val="Calibri"/>
      </rPr>
      <t>2017-</t>
    </r>
    <r>
      <rPr>
        <sz val="10"/>
        <color indexed="8"/>
        <rFont val="Calibri"/>
      </rPr>
      <t>2018</t>
    </r>
  </si>
  <si>
    <t>Total for 2017-2018</t>
  </si>
  <si>
    <r>
      <t xml:space="preserve">REVISED </t>
    </r>
    <r>
      <rPr>
        <sz val="10"/>
        <color indexed="8"/>
        <rFont val="Calibri"/>
      </rPr>
      <t>BUDGET 2</t>
    </r>
    <r>
      <rPr>
        <sz val="10"/>
        <color indexed="8"/>
        <rFont val="Calibri"/>
      </rPr>
      <t>017-2018</t>
    </r>
  </si>
  <si>
    <t>ORIGINAL BUDGET 2016-2017</t>
  </si>
  <si>
    <t>Over/(Under) Budget</t>
  </si>
  <si>
    <t xml:space="preserve">   Booster Fundraising</t>
  </si>
  <si>
    <t>Proposed Budget for 2017-2018</t>
  </si>
  <si>
    <t>Proposed Budget for 2018-19</t>
  </si>
  <si>
    <r>
      <t>ACTUALS
201</t>
    </r>
    <r>
      <rPr>
        <sz val="10"/>
        <color indexed="8"/>
        <rFont val="Calibri"/>
      </rPr>
      <t>6-2017</t>
    </r>
  </si>
  <si>
    <t>Income/Contributions</t>
  </si>
  <si>
    <t xml:space="preserve">      Corporate Sponsor</t>
  </si>
  <si>
    <t xml:space="preserve">         Corporate Sponsors</t>
  </si>
  <si>
    <t xml:space="preserve">      Walk-a-thon</t>
  </si>
  <si>
    <t xml:space="preserve">      Yearbook</t>
  </si>
  <si>
    <t xml:space="preserve">         Prior Year Yearbook</t>
  </si>
  <si>
    <t xml:space="preserve">      Total Yearbook</t>
  </si>
  <si>
    <t xml:space="preserve">   Total Booster Fundraising</t>
  </si>
  <si>
    <t xml:space="preserve">         Golf Caddyshack Pin Flag</t>
  </si>
  <si>
    <t xml:space="preserve">         Golf Challenge Package</t>
  </si>
  <si>
    <t xml:space="preserve">   Misc. Income</t>
  </si>
  <si>
    <t xml:space="preserve">      Hidden Creek Donation</t>
  </si>
  <si>
    <t xml:space="preserve">      Community Organizations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</si>
</sst>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&quot;$&quot;* #,##0_);_(&quot;$&quot;* \(#,##0\);_(&quot;$&quot;* &quot;-&quot;??_);_(@_)"/>
  </numFmts>
  <fonts count="30">
    <font>
      <sz val="11"/>
      <color indexed="8"/>
      <name val="Calibri"/>
    </font>
    <font>
      <b/>
      <sz val="12"/>
      <color indexed="8"/>
      <name val="Calibri"/>
    </font>
    <font>
      <sz val="10"/>
      <color indexed="8"/>
      <name val="Calibri"/>
    </font>
    <font>
      <b/>
      <sz val="14"/>
      <color indexed="8"/>
      <name val="Arial"/>
    </font>
    <font>
      <b/>
      <sz val="10"/>
      <color indexed="8"/>
      <name val="Arial"/>
    </font>
    <font>
      <b/>
      <sz val="11"/>
      <color indexed="8"/>
      <name val="Calibri"/>
    </font>
    <font>
      <b/>
      <sz val="11"/>
      <color indexed="9"/>
      <name val="Arial"/>
    </font>
    <font>
      <sz val="11"/>
      <name val="Calibri"/>
    </font>
    <font>
      <sz val="8"/>
      <color indexed="8"/>
      <name val="Arial"/>
    </font>
    <font>
      <sz val="8"/>
      <name val="Arial"/>
    </font>
    <font>
      <b/>
      <i/>
      <sz val="9"/>
      <color indexed="10"/>
      <name val="Calibri"/>
    </font>
    <font>
      <b/>
      <sz val="8"/>
      <name val="Arial"/>
    </font>
    <font>
      <b/>
      <i/>
      <sz val="8"/>
      <color indexed="10"/>
      <name val="Calibri"/>
    </font>
    <font>
      <i/>
      <sz val="9"/>
      <color indexed="10"/>
      <name val="Calibri"/>
    </font>
    <font>
      <b/>
      <sz val="9"/>
      <color indexed="8"/>
      <name val="Arial"/>
    </font>
    <font>
      <b/>
      <sz val="11"/>
      <color indexed="9"/>
      <name val="Calibri"/>
    </font>
    <font>
      <b/>
      <sz val="8"/>
      <color indexed="8"/>
      <name val="Arial"/>
    </font>
    <font>
      <sz val="10"/>
      <color indexed="9"/>
      <name val="Calibri"/>
    </font>
    <font>
      <b/>
      <sz val="10"/>
      <color indexed="8"/>
      <name val="Calibri"/>
    </font>
    <font>
      <sz val="8"/>
      <color indexed="8"/>
      <name val="Calibri"/>
    </font>
    <font>
      <i/>
      <sz val="10"/>
      <color indexed="10"/>
      <name val="Calibri"/>
    </font>
    <font>
      <sz val="8"/>
      <color indexed="10"/>
      <name val="Calibri"/>
    </font>
    <font>
      <i/>
      <sz val="10"/>
      <color indexed="8"/>
      <name val="Calibri"/>
    </font>
    <font>
      <i/>
      <sz val="8"/>
      <color indexed="8"/>
      <name val="Calibri"/>
    </font>
    <font>
      <b/>
      <i/>
      <sz val="10"/>
      <color indexed="8"/>
      <name val="Calibri"/>
    </font>
    <font>
      <b/>
      <sz val="8"/>
      <color indexed="8"/>
      <name val="Calibri"/>
    </font>
    <font>
      <b/>
      <sz val="10"/>
      <color indexed="10"/>
      <name val="Calibri"/>
    </font>
    <font>
      <b/>
      <u/>
      <sz val="10"/>
      <color indexed="8"/>
      <name val="Calibri"/>
    </font>
    <font>
      <b/>
      <sz val="12"/>
      <name val="Calibri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366092"/>
        <bgColor rgb="FF366092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2" fillId="0" borderId="0" xfId="0" applyFont="1"/>
    <xf numFmtId="0" fontId="0" fillId="0" borderId="0" xfId="0" applyFont="1"/>
    <xf numFmtId="0" fontId="5" fillId="0" borderId="0" xfId="0" applyFont="1"/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15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15" fontId="12" fillId="0" borderId="0" xfId="0" applyNumberFormat="1" applyFont="1" applyAlignment="1">
      <alignment horizontal="center"/>
    </xf>
    <xf numFmtId="0" fontId="8" fillId="0" borderId="0" xfId="0" applyFont="1"/>
    <xf numFmtId="15" fontId="13" fillId="0" borderId="0" xfId="0" applyNumberFormat="1" applyFont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3" borderId="9" xfId="0" applyFont="1" applyFill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166" fontId="8" fillId="0" borderId="0" xfId="0" applyNumberFormat="1" applyFont="1" applyAlignment="1">
      <alignment wrapText="1"/>
    </xf>
    <xf numFmtId="166" fontId="16" fillId="0" borderId="0" xfId="0" applyNumberFormat="1" applyFont="1" applyAlignment="1">
      <alignment wrapText="1"/>
    </xf>
    <xf numFmtId="0" fontId="2" fillId="0" borderId="6" xfId="0" applyFont="1" applyBorder="1" applyAlignment="1">
      <alignment horizontal="center" wrapText="1"/>
    </xf>
    <xf numFmtId="166" fontId="8" fillId="0" borderId="10" xfId="0" applyNumberFormat="1" applyFont="1" applyBorder="1" applyAlignment="1">
      <alignment wrapText="1"/>
    </xf>
    <xf numFmtId="0" fontId="18" fillId="4" borderId="11" xfId="0" applyFont="1" applyFill="1" applyBorder="1" applyAlignment="1">
      <alignment horizontal="center" wrapText="1"/>
    </xf>
    <xf numFmtId="166" fontId="8" fillId="0" borderId="12" xfId="0" applyNumberFormat="1" applyFont="1" applyBorder="1" applyAlignment="1">
      <alignment wrapText="1"/>
    </xf>
    <xf numFmtId="0" fontId="2" fillId="4" borderId="11" xfId="0" applyFont="1" applyFill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166" fontId="2" fillId="0" borderId="0" xfId="0" applyNumberFormat="1" applyFont="1" applyAlignment="1">
      <alignment wrapText="1"/>
    </xf>
    <xf numFmtId="166" fontId="19" fillId="0" borderId="0" xfId="0" applyNumberFormat="1" applyFont="1" applyAlignment="1">
      <alignment wrapText="1"/>
    </xf>
    <xf numFmtId="166" fontId="18" fillId="4" borderId="13" xfId="0" applyNumberFormat="1" applyFont="1" applyFill="1" applyBorder="1" applyAlignment="1">
      <alignment wrapText="1"/>
    </xf>
    <xf numFmtId="166" fontId="2" fillId="4" borderId="13" xfId="0" applyNumberFormat="1" applyFont="1" applyFill="1" applyBorder="1" applyAlignment="1">
      <alignment wrapText="1"/>
    </xf>
    <xf numFmtId="166" fontId="18" fillId="0" borderId="0" xfId="0" applyNumberFormat="1" applyFont="1" applyAlignment="1">
      <alignment wrapText="1"/>
    </xf>
    <xf numFmtId="0" fontId="18" fillId="0" borderId="0" xfId="0" applyFont="1" applyAlignment="1">
      <alignment horizontal="left" wrapText="1"/>
    </xf>
    <xf numFmtId="166" fontId="16" fillId="0" borderId="3" xfId="0" applyNumberFormat="1" applyFont="1" applyBorder="1" applyAlignment="1">
      <alignment wrapText="1"/>
    </xf>
    <xf numFmtId="166" fontId="16" fillId="0" borderId="4" xfId="0" applyNumberFormat="1" applyFont="1" applyBorder="1" applyAlignment="1">
      <alignment wrapText="1"/>
    </xf>
    <xf numFmtId="166" fontId="2" fillId="0" borderId="6" xfId="0" applyNumberFormat="1" applyFont="1" applyBorder="1" applyAlignment="1">
      <alignment wrapText="1"/>
    </xf>
    <xf numFmtId="166" fontId="19" fillId="0" borderId="6" xfId="0" applyNumberFormat="1" applyFont="1" applyBorder="1" applyAlignment="1">
      <alignment wrapText="1"/>
    </xf>
    <xf numFmtId="166" fontId="18" fillId="4" borderId="11" xfId="0" applyNumberFormat="1" applyFont="1" applyFill="1" applyBorder="1" applyAlignment="1">
      <alignment wrapText="1"/>
    </xf>
    <xf numFmtId="166" fontId="16" fillId="0" borderId="5" xfId="0" applyNumberFormat="1" applyFont="1" applyBorder="1" applyAlignment="1">
      <alignment wrapText="1"/>
    </xf>
    <xf numFmtId="166" fontId="2" fillId="4" borderId="11" xfId="0" applyNumberFormat="1" applyFont="1" applyFill="1" applyBorder="1" applyAlignment="1">
      <alignment wrapText="1"/>
    </xf>
    <xf numFmtId="166" fontId="18" fillId="0" borderId="6" xfId="0" applyNumberFormat="1" applyFont="1" applyBorder="1" applyAlignment="1">
      <alignment wrapText="1"/>
    </xf>
    <xf numFmtId="0" fontId="20" fillId="0" borderId="0" xfId="0" applyFont="1"/>
    <xf numFmtId="166" fontId="2" fillId="0" borderId="3" xfId="0" applyNumberFormat="1" applyFont="1" applyBorder="1" applyAlignment="1">
      <alignment wrapText="1"/>
    </xf>
    <xf numFmtId="166" fontId="19" fillId="0" borderId="3" xfId="0" applyNumberFormat="1" applyFont="1" applyBorder="1" applyAlignment="1">
      <alignment wrapText="1"/>
    </xf>
    <xf numFmtId="166" fontId="18" fillId="4" borderId="14" xfId="0" applyNumberFormat="1" applyFont="1" applyFill="1" applyBorder="1" applyAlignment="1">
      <alignment wrapText="1"/>
    </xf>
    <xf numFmtId="166" fontId="2" fillId="4" borderId="14" xfId="0" applyNumberFormat="1" applyFont="1" applyFill="1" applyBorder="1" applyAlignment="1">
      <alignment wrapText="1"/>
    </xf>
    <xf numFmtId="166" fontId="18" fillId="0" borderId="3" xfId="0" applyNumberFormat="1" applyFont="1" applyBorder="1" applyAlignment="1">
      <alignment wrapText="1"/>
    </xf>
    <xf numFmtId="0" fontId="5" fillId="5" borderId="15" xfId="0" applyFont="1" applyFill="1" applyBorder="1" applyAlignment="1">
      <alignment horizontal="left" wrapText="1"/>
    </xf>
    <xf numFmtId="166" fontId="2" fillId="5" borderId="16" xfId="0" applyNumberFormat="1" applyFont="1" applyFill="1" applyBorder="1" applyAlignment="1">
      <alignment wrapText="1"/>
    </xf>
    <xf numFmtId="166" fontId="18" fillId="5" borderId="14" xfId="0" applyNumberFormat="1" applyFont="1" applyFill="1" applyBorder="1" applyAlignment="1">
      <alignment wrapText="1"/>
    </xf>
    <xf numFmtId="166" fontId="2" fillId="5" borderId="14" xfId="0" applyNumberFormat="1" applyFont="1" applyFill="1" applyBorder="1" applyAlignment="1">
      <alignment wrapText="1"/>
    </xf>
    <xf numFmtId="166" fontId="18" fillId="5" borderId="16" xfId="0" applyNumberFormat="1" applyFont="1" applyFill="1" applyBorder="1" applyAlignment="1">
      <alignment wrapText="1"/>
    </xf>
    <xf numFmtId="166" fontId="18" fillId="5" borderId="15" xfId="0" applyNumberFormat="1" applyFont="1" applyFill="1" applyBorder="1" applyAlignment="1">
      <alignment wrapText="1"/>
    </xf>
    <xf numFmtId="166" fontId="2" fillId="0" borderId="17" xfId="0" applyNumberFormat="1" applyFont="1" applyBorder="1" applyAlignment="1">
      <alignment wrapText="1"/>
    </xf>
    <xf numFmtId="166" fontId="2" fillId="5" borderId="18" xfId="0" applyNumberFormat="1" applyFont="1" applyFill="1" applyBorder="1" applyAlignment="1">
      <alignment wrapText="1"/>
    </xf>
    <xf numFmtId="166" fontId="2" fillId="0" borderId="0" xfId="0" applyNumberFormat="1" applyFont="1"/>
    <xf numFmtId="166" fontId="21" fillId="0" borderId="0" xfId="0" applyNumberFormat="1" applyFont="1" applyAlignment="1">
      <alignment wrapText="1"/>
    </xf>
    <xf numFmtId="166" fontId="16" fillId="0" borderId="0" xfId="0" quotePrefix="1" applyNumberFormat="1" applyFont="1" applyAlignment="1">
      <alignment wrapText="1"/>
    </xf>
    <xf numFmtId="0" fontId="18" fillId="0" borderId="0" xfId="0" applyFont="1" applyAlignment="1">
      <alignment horizontal="left"/>
    </xf>
    <xf numFmtId="166" fontId="18" fillId="0" borderId="0" xfId="0" applyNumberFormat="1" applyFont="1"/>
    <xf numFmtId="166" fontId="22" fillId="6" borderId="15" xfId="0" applyNumberFormat="1" applyFont="1" applyFill="1" applyBorder="1" applyAlignment="1">
      <alignment wrapText="1"/>
    </xf>
    <xf numFmtId="166" fontId="23" fillId="6" borderId="15" xfId="0" applyNumberFormat="1" applyFont="1" applyFill="1" applyBorder="1" applyAlignment="1">
      <alignment wrapText="1"/>
    </xf>
    <xf numFmtId="166" fontId="22" fillId="4" borderId="13" xfId="0" applyNumberFormat="1" applyFont="1" applyFill="1" applyBorder="1" applyAlignment="1">
      <alignment wrapText="1"/>
    </xf>
    <xf numFmtId="166" fontId="24" fillId="6" borderId="15" xfId="0" applyNumberFormat="1" applyFont="1" applyFill="1" applyBorder="1" applyAlignment="1">
      <alignment wrapText="1"/>
    </xf>
    <xf numFmtId="39" fontId="8" fillId="0" borderId="0" xfId="0" applyNumberFormat="1" applyFont="1" applyAlignment="1">
      <alignment wrapText="1"/>
    </xf>
    <xf numFmtId="39" fontId="16" fillId="0" borderId="0" xfId="0" applyNumberFormat="1" applyFont="1" applyAlignment="1">
      <alignment wrapText="1"/>
    </xf>
    <xf numFmtId="168" fontId="0" fillId="0" borderId="0" xfId="0" applyNumberFormat="1" applyFont="1"/>
    <xf numFmtId="0" fontId="16" fillId="0" borderId="0" xfId="0" applyFont="1" applyAlignment="1">
      <alignment horizontal="left"/>
    </xf>
    <xf numFmtId="166" fontId="25" fillId="0" borderId="0" xfId="0" applyNumberFormat="1" applyFont="1" applyAlignment="1">
      <alignment wrapText="1"/>
    </xf>
    <xf numFmtId="166" fontId="24" fillId="0" borderId="0" xfId="0" applyNumberFormat="1" applyFont="1" applyAlignment="1">
      <alignment wrapText="1"/>
    </xf>
    <xf numFmtId="0" fontId="22" fillId="0" borderId="0" xfId="0" applyFont="1"/>
    <xf numFmtId="0" fontId="26" fillId="0" borderId="0" xfId="0" applyFont="1"/>
    <xf numFmtId="166" fontId="23" fillId="0" borderId="0" xfId="0" applyNumberFormat="1" applyFont="1" applyAlignment="1">
      <alignment wrapText="1"/>
    </xf>
    <xf numFmtId="166" fontId="2" fillId="5" borderId="15" xfId="0" applyNumberFormat="1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166" fontId="19" fillId="0" borderId="15" xfId="0" applyNumberFormat="1" applyFont="1" applyBorder="1" applyAlignment="1">
      <alignment wrapText="1"/>
    </xf>
    <xf numFmtId="166" fontId="2" fillId="0" borderId="15" xfId="0" applyNumberFormat="1" applyFont="1" applyBorder="1" applyAlignment="1">
      <alignment wrapText="1"/>
    </xf>
    <xf numFmtId="0" fontId="2" fillId="0" borderId="6" xfId="0" applyFont="1" applyBorder="1"/>
    <xf numFmtId="166" fontId="2" fillId="5" borderId="19" xfId="0" applyNumberFormat="1" applyFont="1" applyFill="1" applyBorder="1" applyAlignment="1">
      <alignment wrapText="1"/>
    </xf>
    <xf numFmtId="37" fontId="25" fillId="0" borderId="15" xfId="0" applyNumberFormat="1" applyFont="1" applyBorder="1" applyAlignment="1">
      <alignment wrapText="1"/>
    </xf>
    <xf numFmtId="39" fontId="2" fillId="0" borderId="15" xfId="0" applyNumberFormat="1" applyFont="1" applyBorder="1" applyAlignment="1">
      <alignment wrapText="1"/>
    </xf>
    <xf numFmtId="39" fontId="18" fillId="0" borderId="0" xfId="0" applyNumberFormat="1" applyFont="1" applyAlignment="1">
      <alignment wrapText="1"/>
    </xf>
    <xf numFmtId="166" fontId="2" fillId="0" borderId="20" xfId="0" applyNumberFormat="1" applyFont="1" applyBorder="1" applyAlignment="1">
      <alignment wrapText="1"/>
    </xf>
    <xf numFmtId="39" fontId="2" fillId="0" borderId="0" xfId="0" applyNumberFormat="1" applyFont="1" applyAlignment="1">
      <alignment wrapText="1"/>
    </xf>
    <xf numFmtId="39" fontId="19" fillId="0" borderId="0" xfId="0" applyNumberFormat="1" applyFont="1" applyAlignment="1">
      <alignment wrapText="1"/>
    </xf>
    <xf numFmtId="0" fontId="26" fillId="0" borderId="0" xfId="0" applyFont="1" applyAlignment="1">
      <alignment horizontal="right" wrapText="1"/>
    </xf>
    <xf numFmtId="0" fontId="19" fillId="0" borderId="0" xfId="0" applyFont="1"/>
    <xf numFmtId="0" fontId="18" fillId="0" borderId="0" xfId="0" applyFont="1"/>
    <xf numFmtId="169" fontId="2" fillId="0" borderId="0" xfId="0" applyNumberFormat="1" applyFont="1"/>
    <xf numFmtId="169" fontId="19" fillId="0" borderId="0" xfId="0" applyNumberFormat="1" applyFont="1"/>
    <xf numFmtId="0" fontId="2" fillId="0" borderId="0" xfId="0" applyFont="1" applyAlignment="1">
      <alignment horizontal="left"/>
    </xf>
    <xf numFmtId="167" fontId="2" fillId="0" borderId="0" xfId="0" applyNumberFormat="1" applyFont="1"/>
    <xf numFmtId="169" fontId="2" fillId="0" borderId="20" xfId="0" applyNumberFormat="1" applyFont="1" applyBorder="1"/>
    <xf numFmtId="0" fontId="27" fillId="0" borderId="0" xfId="0" applyFont="1"/>
    <xf numFmtId="166" fontId="18" fillId="0" borderId="17" xfId="0" applyNumberFormat="1" applyFont="1" applyBorder="1" applyAlignment="1">
      <alignment wrapText="1"/>
    </xf>
    <xf numFmtId="166" fontId="18" fillId="0" borderId="2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5" fillId="3" borderId="1" xfId="0" applyFont="1" applyFill="1" applyBorder="1" applyAlignment="1">
      <alignment horizontal="center" wrapText="1"/>
    </xf>
    <xf numFmtId="0" fontId="7" fillId="0" borderId="2" xfId="0" applyFont="1" applyBorder="1"/>
    <xf numFmtId="0" fontId="6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57225" cy="695325"/>
    <xdr:pic>
      <xdr:nvPicPr>
        <xdr:cNvPr id="2" name="image1.jpg" descr="PRCS_logo5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57225" cy="762000"/>
    <xdr:pic>
      <xdr:nvPicPr>
        <xdr:cNvPr id="2" name="image1.jpg" descr="PRCS_logo5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657225" cy="762000"/>
    <xdr:pic>
      <xdr:nvPicPr>
        <xdr:cNvPr id="3" name="image1.jpg" descr="PRCS_logo5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Z1002"/>
  <sheetViews>
    <sheetView showGridLines="0" tabSelected="1" workbookViewId="0">
      <selection activeCell="B27" sqref="B27"/>
    </sheetView>
  </sheetViews>
  <sheetFormatPr baseColWidth="10" defaultColWidth="14.5" defaultRowHeight="15" customHeight="1"/>
  <cols>
    <col min="1" max="1" width="43.1640625" customWidth="1"/>
    <col min="2" max="2" width="10.6640625" customWidth="1"/>
    <col min="3" max="4" width="9.6640625" customWidth="1"/>
    <col min="5" max="5" width="10.6640625" customWidth="1"/>
    <col min="6" max="6" width="10.6640625" hidden="1" customWidth="1"/>
    <col min="7" max="7" width="12" customWidth="1"/>
    <col min="8" max="8" width="10.6640625" hidden="1" customWidth="1"/>
    <col min="9" max="9" width="10.1640625" customWidth="1"/>
    <col min="10" max="10" width="2.33203125" customWidth="1"/>
    <col min="11" max="11" width="10.6640625" customWidth="1"/>
    <col min="12" max="12" width="29.83203125" customWidth="1"/>
    <col min="13" max="26" width="8.6640625" customWidth="1"/>
  </cols>
  <sheetData>
    <row r="1" spans="1:26" ht="12.75" customHeight="1">
      <c r="A1" s="101" t="s">
        <v>238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01" t="s">
        <v>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01" t="s">
        <v>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9"/>
      <c r="B4" s="9"/>
      <c r="C4" s="11"/>
      <c r="D4" s="11"/>
      <c r="E4" s="9"/>
      <c r="F4" s="9"/>
      <c r="G4" s="9"/>
      <c r="H4" s="9"/>
      <c r="I4" s="13"/>
      <c r="J4" s="9"/>
      <c r="K4" s="1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5"/>
      <c r="B5" s="103" t="s">
        <v>294</v>
      </c>
      <c r="C5" s="104"/>
      <c r="D5" s="104"/>
      <c r="E5" s="104"/>
      <c r="F5" s="104"/>
      <c r="G5" s="104"/>
      <c r="H5" s="19"/>
      <c r="I5" s="1"/>
      <c r="J5" s="1"/>
      <c r="K5" s="2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6" customHeight="1">
      <c r="A6" s="15"/>
      <c r="B6" s="24" t="s">
        <v>298</v>
      </c>
      <c r="C6" s="24" t="s">
        <v>299</v>
      </c>
      <c r="D6" s="26" t="s">
        <v>300</v>
      </c>
      <c r="E6" s="24" t="s">
        <v>301</v>
      </c>
      <c r="F6" s="24" t="s">
        <v>302</v>
      </c>
      <c r="G6" s="28" t="s">
        <v>303</v>
      </c>
      <c r="H6" s="29" t="s">
        <v>305</v>
      </c>
      <c r="I6" s="24" t="s">
        <v>306</v>
      </c>
      <c r="J6" s="30"/>
      <c r="K6" s="24" t="s">
        <v>307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31" t="s">
        <v>308</v>
      </c>
      <c r="B7" s="32"/>
      <c r="C7" s="33"/>
      <c r="D7" s="34"/>
      <c r="E7" s="32"/>
      <c r="F7" s="32"/>
      <c r="G7" s="35"/>
      <c r="H7" s="36"/>
      <c r="I7" s="32"/>
      <c r="J7" s="36"/>
      <c r="K7" s="3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37" t="s">
        <v>304</v>
      </c>
      <c r="B8" s="32"/>
      <c r="C8" s="33"/>
      <c r="D8" s="34"/>
      <c r="E8" s="32"/>
      <c r="F8" s="32"/>
      <c r="G8" s="35"/>
      <c r="H8" s="36"/>
      <c r="I8" s="32"/>
      <c r="J8" s="36"/>
      <c r="K8" s="3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hidden="1" customHeight="1">
      <c r="A9" s="37" t="s">
        <v>145</v>
      </c>
      <c r="B9" s="32"/>
      <c r="C9" s="33"/>
      <c r="D9" s="34"/>
      <c r="E9" s="32"/>
      <c r="F9" s="32"/>
      <c r="G9" s="35"/>
      <c r="H9" s="36"/>
      <c r="I9" s="32"/>
      <c r="J9" s="36"/>
      <c r="K9" s="3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hidden="1" customHeight="1">
      <c r="A10" s="37" t="s">
        <v>146</v>
      </c>
      <c r="B10" s="32"/>
      <c r="C10" s="33"/>
      <c r="D10" s="34"/>
      <c r="E10" s="32"/>
      <c r="F10" s="32"/>
      <c r="G10" s="35">
        <f t="shared" ref="G10:G12" si="0">(B10)-(E10)</f>
        <v>0</v>
      </c>
      <c r="H10" s="36"/>
      <c r="I10" s="32"/>
      <c r="J10" s="36"/>
      <c r="K10" s="32">
        <v>909.28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hidden="1" customHeight="1">
      <c r="A11" s="37" t="s">
        <v>147</v>
      </c>
      <c r="B11" s="32"/>
      <c r="C11" s="33"/>
      <c r="D11" s="34"/>
      <c r="E11" s="32"/>
      <c r="F11" s="32"/>
      <c r="G11" s="35">
        <f t="shared" si="0"/>
        <v>0</v>
      </c>
      <c r="H11" s="36"/>
      <c r="I11" s="32"/>
      <c r="J11" s="36"/>
      <c r="K11" s="32">
        <v>8656.9500000000007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hidden="1" customHeight="1">
      <c r="A12" s="37" t="s">
        <v>148</v>
      </c>
      <c r="B12" s="40"/>
      <c r="C12" s="41"/>
      <c r="D12" s="42"/>
      <c r="E12" s="40"/>
      <c r="F12" s="40">
        <v>5000</v>
      </c>
      <c r="G12" s="44">
        <f t="shared" si="0"/>
        <v>0</v>
      </c>
      <c r="H12" s="45"/>
      <c r="I12" s="40">
        <v>50000</v>
      </c>
      <c r="J12" s="36"/>
      <c r="K12" s="40">
        <v>64817.55</v>
      </c>
      <c r="L12" s="4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37" t="s">
        <v>275</v>
      </c>
      <c r="B13" s="32">
        <f t="shared" ref="B13:C13" si="1">SUBTOTAL(9,B7:B12)</f>
        <v>0</v>
      </c>
      <c r="C13" s="33">
        <f t="shared" si="1"/>
        <v>0</v>
      </c>
      <c r="D13" s="34">
        <f t="shared" ref="D13:D14" si="2">B13+C13</f>
        <v>0</v>
      </c>
      <c r="E13" s="32">
        <f t="shared" ref="E13:I13" si="3">SUBTOTAL(9,E7:E12)</f>
        <v>0</v>
      </c>
      <c r="F13" s="32">
        <f t="shared" si="3"/>
        <v>5000</v>
      </c>
      <c r="G13" s="35">
        <f t="shared" si="3"/>
        <v>0</v>
      </c>
      <c r="H13" s="36">
        <f t="shared" si="3"/>
        <v>0</v>
      </c>
      <c r="I13" s="36">
        <f t="shared" si="3"/>
        <v>50000</v>
      </c>
      <c r="J13" s="36"/>
      <c r="K13" s="32">
        <f>SUBTOTAL(9,K7:K12)</f>
        <v>74383.78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37" t="s">
        <v>309</v>
      </c>
      <c r="B14" s="32">
        <v>2950</v>
      </c>
      <c r="C14" s="33"/>
      <c r="D14" s="34">
        <f t="shared" si="2"/>
        <v>2950</v>
      </c>
      <c r="E14" s="32">
        <v>5000</v>
      </c>
      <c r="F14" s="32">
        <v>5000</v>
      </c>
      <c r="G14" s="35">
        <f t="shared" ref="G14:G16" si="4">(B14)-(E14)</f>
        <v>-2050</v>
      </c>
      <c r="H14" s="36">
        <v>5000</v>
      </c>
      <c r="I14" s="45">
        <v>5000</v>
      </c>
      <c r="J14" s="36"/>
      <c r="K14" s="32">
        <v>2977.95</v>
      </c>
      <c r="L14" s="4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hidden="1" customHeight="1">
      <c r="A15" s="37" t="s">
        <v>310</v>
      </c>
      <c r="B15" s="32"/>
      <c r="C15" s="33"/>
      <c r="D15" s="34"/>
      <c r="E15" s="32"/>
      <c r="F15" s="32"/>
      <c r="G15" s="35">
        <f t="shared" si="4"/>
        <v>0</v>
      </c>
      <c r="H15" s="36"/>
      <c r="I15" s="36"/>
      <c r="J15" s="36"/>
      <c r="K15" s="3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hidden="1" customHeight="1">
      <c r="A16" s="37" t="s">
        <v>143</v>
      </c>
      <c r="B16" s="32"/>
      <c r="C16" s="33"/>
      <c r="D16" s="34"/>
      <c r="E16" s="32"/>
      <c r="F16" s="32"/>
      <c r="G16" s="35">
        <f t="shared" si="4"/>
        <v>0</v>
      </c>
      <c r="H16" s="36"/>
      <c r="I16" s="36"/>
      <c r="J16" s="36"/>
      <c r="K16" s="3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37" t="s">
        <v>144</v>
      </c>
      <c r="B17" s="47">
        <f t="shared" ref="B17:I17" si="5">SUBTOTAL(9,B14:B16)</f>
        <v>2950</v>
      </c>
      <c r="C17" s="48">
        <f t="shared" si="5"/>
        <v>0</v>
      </c>
      <c r="D17" s="49">
        <f t="shared" si="5"/>
        <v>2950</v>
      </c>
      <c r="E17" s="47">
        <f t="shared" si="5"/>
        <v>5000</v>
      </c>
      <c r="F17" s="47">
        <f t="shared" si="5"/>
        <v>5000</v>
      </c>
      <c r="G17" s="50">
        <f t="shared" si="5"/>
        <v>-2050</v>
      </c>
      <c r="H17" s="51">
        <f t="shared" si="5"/>
        <v>5000</v>
      </c>
      <c r="I17" s="36">
        <f t="shared" si="5"/>
        <v>5000</v>
      </c>
      <c r="J17" s="36"/>
      <c r="K17" s="47">
        <f>SUBTOTAL(9,K14:K16)</f>
        <v>2977.95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hidden="1" customHeight="1">
      <c r="A18" s="37" t="s">
        <v>149</v>
      </c>
      <c r="B18" s="32"/>
      <c r="C18" s="33"/>
      <c r="D18" s="34"/>
      <c r="E18" s="32"/>
      <c r="F18" s="32"/>
      <c r="G18" s="35">
        <f t="shared" ref="G18:G24" si="6">(B18)-(E18)</f>
        <v>0</v>
      </c>
      <c r="H18" s="36"/>
      <c r="I18" s="36"/>
      <c r="J18" s="36"/>
      <c r="K18" s="3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hidden="1" customHeight="1">
      <c r="A19" s="37" t="s">
        <v>150</v>
      </c>
      <c r="B19" s="32"/>
      <c r="C19" s="33"/>
      <c r="D19" s="34"/>
      <c r="E19" s="32"/>
      <c r="F19" s="32"/>
      <c r="G19" s="35">
        <f t="shared" si="6"/>
        <v>0</v>
      </c>
      <c r="H19" s="36"/>
      <c r="I19" s="36"/>
      <c r="J19" s="36"/>
      <c r="K19" s="3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hidden="1" customHeight="1">
      <c r="A20" s="37" t="s">
        <v>151</v>
      </c>
      <c r="B20" s="32"/>
      <c r="C20" s="33"/>
      <c r="D20" s="34"/>
      <c r="E20" s="32"/>
      <c r="F20" s="32"/>
      <c r="G20" s="35">
        <f t="shared" si="6"/>
        <v>0</v>
      </c>
      <c r="H20" s="36"/>
      <c r="I20" s="36"/>
      <c r="J20" s="36"/>
      <c r="K20" s="3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hidden="1" customHeight="1">
      <c r="A21" s="37" t="s">
        <v>273</v>
      </c>
      <c r="B21" s="32"/>
      <c r="C21" s="33"/>
      <c r="D21" s="34"/>
      <c r="E21" s="32"/>
      <c r="F21" s="32"/>
      <c r="G21" s="35">
        <f t="shared" si="6"/>
        <v>0</v>
      </c>
      <c r="H21" s="36"/>
      <c r="I21" s="36"/>
      <c r="J21" s="36"/>
      <c r="K21" s="3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hidden="1" customHeight="1">
      <c r="A22" s="37" t="s">
        <v>274</v>
      </c>
      <c r="B22" s="32"/>
      <c r="C22" s="33"/>
      <c r="D22" s="34"/>
      <c r="E22" s="32"/>
      <c r="F22" s="32"/>
      <c r="G22" s="35">
        <f t="shared" si="6"/>
        <v>0</v>
      </c>
      <c r="H22" s="36"/>
      <c r="I22" s="36"/>
      <c r="J22" s="36"/>
      <c r="K22" s="3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hidden="1" customHeight="1">
      <c r="A23" s="37" t="s">
        <v>276</v>
      </c>
      <c r="B23" s="32"/>
      <c r="C23" s="33"/>
      <c r="D23" s="34"/>
      <c r="E23" s="32"/>
      <c r="F23" s="32"/>
      <c r="G23" s="35">
        <f t="shared" si="6"/>
        <v>0</v>
      </c>
      <c r="H23" s="36"/>
      <c r="I23" s="36"/>
      <c r="J23" s="36"/>
      <c r="K23" s="3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hidden="1" customHeight="1">
      <c r="A24" s="37" t="s">
        <v>277</v>
      </c>
      <c r="B24" s="47"/>
      <c r="C24" s="48"/>
      <c r="D24" s="49"/>
      <c r="E24" s="47">
        <f t="shared" ref="E24:F24" si="7">SUBTOTAL(9,E18:E23)</f>
        <v>0</v>
      </c>
      <c r="F24" s="47">
        <f t="shared" si="7"/>
        <v>0</v>
      </c>
      <c r="G24" s="50">
        <f t="shared" si="6"/>
        <v>0</v>
      </c>
      <c r="H24" s="51">
        <f>SUBTOTAL(9,H18:H23)</f>
        <v>0</v>
      </c>
      <c r="I24" s="36"/>
      <c r="J24" s="36"/>
      <c r="K24" s="4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37" t="s">
        <v>278</v>
      </c>
      <c r="B25" s="32"/>
      <c r="C25" s="33"/>
      <c r="D25" s="34"/>
      <c r="E25" s="32"/>
      <c r="F25" s="32"/>
      <c r="G25" s="35"/>
      <c r="H25" s="36"/>
      <c r="I25" s="36"/>
      <c r="J25" s="36"/>
      <c r="K25" s="3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37" t="s">
        <v>279</v>
      </c>
      <c r="B26" s="32">
        <f>24029.9+15</f>
        <v>24044.9</v>
      </c>
      <c r="C26" s="33"/>
      <c r="D26" s="34">
        <f t="shared" ref="D26:D32" si="8">B26+C26</f>
        <v>24044.9</v>
      </c>
      <c r="E26" s="32">
        <v>20000</v>
      </c>
      <c r="F26" s="32">
        <v>15000</v>
      </c>
      <c r="G26" s="35">
        <f t="shared" ref="G26:G32" si="9">(B26)-(E26)</f>
        <v>4044.9000000000015</v>
      </c>
      <c r="H26" s="36">
        <v>20000</v>
      </c>
      <c r="I26" s="36">
        <v>20000</v>
      </c>
      <c r="J26" s="36"/>
      <c r="K26" s="32">
        <v>22875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37" t="s">
        <v>184</v>
      </c>
      <c r="B27" s="32">
        <f>76347.06+214000</f>
        <v>290347.06</v>
      </c>
      <c r="C27" s="33"/>
      <c r="D27" s="34">
        <f t="shared" si="8"/>
        <v>290347.06</v>
      </c>
      <c r="E27" s="32">
        <v>265000</v>
      </c>
      <c r="F27" s="32">
        <v>250000</v>
      </c>
      <c r="G27" s="35">
        <f t="shared" si="9"/>
        <v>25347.059999999998</v>
      </c>
      <c r="H27" s="36">
        <v>265000</v>
      </c>
      <c r="I27" s="36">
        <v>330000</v>
      </c>
      <c r="J27" s="36"/>
      <c r="K27" s="32">
        <v>269095.75999999995</v>
      </c>
      <c r="L27" s="46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hidden="1" customHeight="1">
      <c r="A28" s="37" t="s">
        <v>281</v>
      </c>
      <c r="B28" s="32"/>
      <c r="C28" s="33"/>
      <c r="D28" s="34">
        <f t="shared" si="8"/>
        <v>0</v>
      </c>
      <c r="E28" s="32"/>
      <c r="F28" s="32"/>
      <c r="G28" s="35">
        <f t="shared" si="9"/>
        <v>0</v>
      </c>
      <c r="H28" s="36"/>
      <c r="I28" s="36"/>
      <c r="J28" s="36"/>
      <c r="K28" s="3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hidden="1" customHeight="1">
      <c r="A29" s="37" t="s">
        <v>282</v>
      </c>
      <c r="B29" s="32"/>
      <c r="C29" s="33"/>
      <c r="D29" s="34">
        <f t="shared" si="8"/>
        <v>0</v>
      </c>
      <c r="E29" s="32"/>
      <c r="F29" s="32"/>
      <c r="G29" s="35">
        <f t="shared" si="9"/>
        <v>0</v>
      </c>
      <c r="H29" s="36"/>
      <c r="I29" s="36"/>
      <c r="J29" s="36"/>
      <c r="K29" s="3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hidden="1" customHeight="1">
      <c r="A30" s="37" t="s">
        <v>205</v>
      </c>
      <c r="B30" s="47"/>
      <c r="C30" s="48"/>
      <c r="D30" s="49">
        <f t="shared" si="8"/>
        <v>0</v>
      </c>
      <c r="E30" s="47"/>
      <c r="F30" s="47"/>
      <c r="G30" s="50">
        <f t="shared" si="9"/>
        <v>0</v>
      </c>
      <c r="H30" s="51">
        <f>SUBTOTAL(9,H27:H29)</f>
        <v>265000</v>
      </c>
      <c r="I30" s="36"/>
      <c r="J30" s="36"/>
      <c r="K30" s="4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hidden="1" customHeight="1">
      <c r="A31" s="37" t="s">
        <v>206</v>
      </c>
      <c r="B31" s="32"/>
      <c r="C31" s="33"/>
      <c r="D31" s="34">
        <f t="shared" si="8"/>
        <v>0</v>
      </c>
      <c r="E31" s="32"/>
      <c r="F31" s="32"/>
      <c r="G31" s="35">
        <f t="shared" si="9"/>
        <v>0</v>
      </c>
      <c r="H31" s="36"/>
      <c r="I31" s="36"/>
      <c r="J31" s="36"/>
      <c r="K31" s="32"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37" t="s">
        <v>207</v>
      </c>
      <c r="B32" s="32"/>
      <c r="C32" s="33"/>
      <c r="D32" s="34">
        <f t="shared" si="8"/>
        <v>0</v>
      </c>
      <c r="E32" s="32"/>
      <c r="F32" s="32"/>
      <c r="G32" s="35">
        <f t="shared" si="9"/>
        <v>0</v>
      </c>
      <c r="H32" s="36"/>
      <c r="I32" s="45"/>
      <c r="J32" s="36"/>
      <c r="K32" s="32">
        <v>600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37" t="s">
        <v>208</v>
      </c>
      <c r="B33" s="47">
        <f t="shared" ref="B33:I33" si="10">SUBTOTAL(9,B25:B32)</f>
        <v>314391.96000000002</v>
      </c>
      <c r="C33" s="48">
        <f t="shared" si="10"/>
        <v>0</v>
      </c>
      <c r="D33" s="49">
        <f t="shared" si="10"/>
        <v>314391.96000000002</v>
      </c>
      <c r="E33" s="47">
        <f t="shared" si="10"/>
        <v>285000</v>
      </c>
      <c r="F33" s="47">
        <f t="shared" si="10"/>
        <v>265000</v>
      </c>
      <c r="G33" s="50">
        <f t="shared" si="10"/>
        <v>29391.96</v>
      </c>
      <c r="H33" s="51">
        <f t="shared" si="10"/>
        <v>285000</v>
      </c>
      <c r="I33" s="36">
        <f t="shared" si="10"/>
        <v>350000</v>
      </c>
      <c r="J33" s="36"/>
      <c r="K33" s="47">
        <f>SUBTOTAL(9,K25:K32)</f>
        <v>292570.75999999995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37" t="s">
        <v>209</v>
      </c>
      <c r="B34" s="32"/>
      <c r="C34" s="32">
        <v>750</v>
      </c>
      <c r="D34" s="34">
        <f t="shared" ref="D34:D46" si="11">B34+C34</f>
        <v>750</v>
      </c>
      <c r="E34" s="32">
        <v>37500</v>
      </c>
      <c r="F34" s="32">
        <v>50000</v>
      </c>
      <c r="G34" s="35">
        <f>SUM(B36:B46)-E34</f>
        <v>2300.5500000000029</v>
      </c>
      <c r="H34" s="36">
        <v>37500</v>
      </c>
      <c r="I34" s="32"/>
      <c r="J34" s="36"/>
      <c r="K34" s="32">
        <v>38900.5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hidden="1" customHeight="1">
      <c r="A35" s="37" t="s">
        <v>316</v>
      </c>
      <c r="B35" s="32"/>
      <c r="C35" s="33"/>
      <c r="D35" s="34">
        <f t="shared" si="11"/>
        <v>0</v>
      </c>
      <c r="E35" s="32"/>
      <c r="F35" s="32"/>
      <c r="G35" s="35">
        <f>(B35)-(E35)</f>
        <v>0</v>
      </c>
      <c r="H35" s="36"/>
      <c r="I35" s="32"/>
      <c r="J35" s="36"/>
      <c r="K35" s="3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37" t="s">
        <v>317</v>
      </c>
      <c r="B36" s="32">
        <v>1710</v>
      </c>
      <c r="C36" s="33"/>
      <c r="D36" s="34">
        <f t="shared" si="11"/>
        <v>1710</v>
      </c>
      <c r="E36" s="32"/>
      <c r="F36" s="32"/>
      <c r="G36" s="35"/>
      <c r="H36" s="36"/>
      <c r="I36" s="32"/>
      <c r="J36" s="36"/>
      <c r="K36" s="3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37" t="s">
        <v>210</v>
      </c>
      <c r="B37" s="32">
        <v>21050</v>
      </c>
      <c r="C37" s="32"/>
      <c r="D37" s="34">
        <f t="shared" si="11"/>
        <v>21050</v>
      </c>
      <c r="E37" s="32"/>
      <c r="F37" s="32"/>
      <c r="G37" s="35"/>
      <c r="H37" s="36"/>
      <c r="I37" s="32"/>
      <c r="J37" s="36"/>
      <c r="K37" s="3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37" t="s">
        <v>211</v>
      </c>
      <c r="B38" s="32">
        <v>2450</v>
      </c>
      <c r="C38" s="33"/>
      <c r="D38" s="34">
        <f t="shared" si="11"/>
        <v>2450</v>
      </c>
      <c r="E38" s="32"/>
      <c r="F38" s="32"/>
      <c r="G38" s="35"/>
      <c r="H38" s="36"/>
      <c r="I38" s="32"/>
      <c r="J38" s="36"/>
      <c r="K38" s="3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37" t="s">
        <v>212</v>
      </c>
      <c r="B39" s="32">
        <v>600</v>
      </c>
      <c r="C39" s="33"/>
      <c r="D39" s="34">
        <f t="shared" si="11"/>
        <v>600</v>
      </c>
      <c r="E39" s="32"/>
      <c r="F39" s="32"/>
      <c r="G39" s="35"/>
      <c r="H39" s="36"/>
      <c r="I39" s="32"/>
      <c r="J39" s="36"/>
      <c r="K39" s="3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hidden="1" customHeight="1">
      <c r="A40" s="37" t="s">
        <v>257</v>
      </c>
      <c r="B40" s="32"/>
      <c r="C40" s="33"/>
      <c r="D40" s="34">
        <f t="shared" si="11"/>
        <v>0</v>
      </c>
      <c r="E40" s="32"/>
      <c r="F40" s="32"/>
      <c r="G40" s="35">
        <f>(B40)-(E40)</f>
        <v>0</v>
      </c>
      <c r="H40" s="36"/>
      <c r="I40" s="32"/>
      <c r="J40" s="36"/>
      <c r="K40" s="3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37" t="s">
        <v>195</v>
      </c>
      <c r="B41" s="32">
        <f>100+40+80+1</f>
        <v>221</v>
      </c>
      <c r="C41" s="33"/>
      <c r="D41" s="34">
        <f t="shared" si="11"/>
        <v>221</v>
      </c>
      <c r="E41" s="32"/>
      <c r="F41" s="32"/>
      <c r="G41" s="35"/>
      <c r="H41" s="36"/>
      <c r="I41" s="32"/>
      <c r="J41" s="36"/>
      <c r="K41" s="3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37" t="s">
        <v>197</v>
      </c>
      <c r="B42" s="32">
        <v>2980</v>
      </c>
      <c r="C42" s="33"/>
      <c r="D42" s="34">
        <f t="shared" si="11"/>
        <v>2980</v>
      </c>
      <c r="E42" s="32"/>
      <c r="F42" s="32"/>
      <c r="G42" s="35"/>
      <c r="H42" s="36"/>
      <c r="I42" s="32"/>
      <c r="J42" s="36"/>
      <c r="K42" s="3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37" t="s">
        <v>259</v>
      </c>
      <c r="B43" s="32">
        <v>4575</v>
      </c>
      <c r="C43" s="33"/>
      <c r="D43" s="34">
        <f t="shared" si="11"/>
        <v>4575</v>
      </c>
      <c r="E43" s="32"/>
      <c r="F43" s="32"/>
      <c r="G43" s="35"/>
      <c r="H43" s="36"/>
      <c r="I43" s="32"/>
      <c r="J43" s="36"/>
      <c r="K43" s="3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37" t="s">
        <v>260</v>
      </c>
      <c r="B44" s="32">
        <v>5200</v>
      </c>
      <c r="C44" s="33"/>
      <c r="D44" s="34">
        <f t="shared" si="11"/>
        <v>5200</v>
      </c>
      <c r="E44" s="32"/>
      <c r="F44" s="32"/>
      <c r="G44" s="35"/>
      <c r="H44" s="36"/>
      <c r="I44" s="32"/>
      <c r="J44" s="36"/>
      <c r="K44" s="32"/>
      <c r="L44" s="6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hidden="1" customHeight="1">
      <c r="A45" s="37" t="s">
        <v>263</v>
      </c>
      <c r="B45" s="32"/>
      <c r="C45" s="33"/>
      <c r="D45" s="34"/>
      <c r="E45" s="32"/>
      <c r="F45" s="32"/>
      <c r="G45" s="35">
        <f t="shared" ref="G45" si="12">(B45)-(E45)</f>
        <v>0</v>
      </c>
      <c r="H45" s="36"/>
      <c r="I45" s="32"/>
      <c r="J45" s="36"/>
      <c r="K45" s="3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37" t="s">
        <v>199</v>
      </c>
      <c r="B46" s="32">
        <v>1014.55</v>
      </c>
      <c r="C46" s="33"/>
      <c r="D46" s="34">
        <f t="shared" si="11"/>
        <v>1014.55</v>
      </c>
      <c r="E46" s="32"/>
      <c r="F46" s="32"/>
      <c r="G46" s="35"/>
      <c r="H46" s="36"/>
      <c r="I46" s="40"/>
      <c r="J46" s="36"/>
      <c r="K46" s="3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37" t="s">
        <v>264</v>
      </c>
      <c r="B47" s="47">
        <f>SUBTOTAL(9,B34:B46)</f>
        <v>39800.550000000003</v>
      </c>
      <c r="C47" s="47">
        <f t="shared" ref="C47:I47" si="13">SUBTOTAL(9,C34:C46)</f>
        <v>750</v>
      </c>
      <c r="D47" s="49">
        <f t="shared" si="13"/>
        <v>40550.550000000003</v>
      </c>
      <c r="E47" s="47">
        <f t="shared" si="13"/>
        <v>37500</v>
      </c>
      <c r="F47" s="47">
        <f t="shared" si="13"/>
        <v>50000</v>
      </c>
      <c r="G47" s="50">
        <f t="shared" si="13"/>
        <v>2300.5500000000029</v>
      </c>
      <c r="H47" s="51">
        <f t="shared" si="13"/>
        <v>37500</v>
      </c>
      <c r="I47" s="47">
        <f t="shared" si="13"/>
        <v>0</v>
      </c>
      <c r="J47" s="36"/>
      <c r="K47" s="47">
        <f>SUBTOTAL(9,K34:K46)</f>
        <v>38900.5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52" t="s">
        <v>315</v>
      </c>
      <c r="B48" s="53">
        <f t="shared" ref="B48:H48" si="14">SUBTOTAL(9,B8:B47)</f>
        <v>357142.51</v>
      </c>
      <c r="C48" s="53">
        <f t="shared" si="14"/>
        <v>750</v>
      </c>
      <c r="D48" s="54">
        <f t="shared" si="14"/>
        <v>357892.51</v>
      </c>
      <c r="E48" s="53">
        <f t="shared" si="14"/>
        <v>327500</v>
      </c>
      <c r="F48" s="53">
        <f t="shared" si="14"/>
        <v>325000</v>
      </c>
      <c r="G48" s="55">
        <f t="shared" si="14"/>
        <v>29642.510000000002</v>
      </c>
      <c r="H48" s="56">
        <f t="shared" si="14"/>
        <v>327500</v>
      </c>
      <c r="I48" s="56">
        <f>SUBTOTAL(9,I8:I47)</f>
        <v>405000</v>
      </c>
      <c r="J48" s="57"/>
      <c r="K48" s="53">
        <f>SUBTOTAL(9,K8:K47)</f>
        <v>408832.98999999993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37" t="s">
        <v>89</v>
      </c>
      <c r="B49" s="32">
        <f>20.83+19.12+10.46+10.61+10.93</f>
        <v>71.95</v>
      </c>
      <c r="C49" s="33"/>
      <c r="D49" s="34">
        <f t="shared" ref="D49:D54" si="15">B49+C49</f>
        <v>71.95</v>
      </c>
      <c r="E49" s="32"/>
      <c r="F49" s="32"/>
      <c r="G49" s="35">
        <f t="shared" ref="G49:G54" si="16">(B49)-(E49)</f>
        <v>71.95</v>
      </c>
      <c r="H49" s="36"/>
      <c r="I49" s="32"/>
      <c r="J49" s="36"/>
      <c r="K49" s="32">
        <v>126.38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hidden="1" customHeight="1">
      <c r="A50" s="37" t="s">
        <v>319</v>
      </c>
      <c r="B50" s="32"/>
      <c r="C50" s="33"/>
      <c r="D50" s="34">
        <f t="shared" si="15"/>
        <v>0</v>
      </c>
      <c r="E50" s="32"/>
      <c r="F50" s="32"/>
      <c r="G50" s="35">
        <f t="shared" si="16"/>
        <v>0</v>
      </c>
      <c r="H50" s="36"/>
      <c r="I50" s="32"/>
      <c r="J50" s="36"/>
      <c r="K50" s="32">
        <v>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hidden="1" customHeight="1">
      <c r="A51" s="37" t="s">
        <v>216</v>
      </c>
      <c r="B51" s="32"/>
      <c r="C51" s="33"/>
      <c r="D51" s="34">
        <f t="shared" si="15"/>
        <v>0</v>
      </c>
      <c r="E51" s="32"/>
      <c r="F51" s="32"/>
      <c r="G51" s="35">
        <f t="shared" si="16"/>
        <v>0</v>
      </c>
      <c r="H51" s="36">
        <v>0</v>
      </c>
      <c r="I51" s="32"/>
      <c r="J51" s="36"/>
      <c r="K51" s="3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37" t="s">
        <v>217</v>
      </c>
      <c r="B52" s="32">
        <f>5065+500</f>
        <v>5565</v>
      </c>
      <c r="C52" s="33"/>
      <c r="D52" s="34">
        <f t="shared" si="15"/>
        <v>5565</v>
      </c>
      <c r="E52" s="32"/>
      <c r="F52" s="32"/>
      <c r="G52" s="35">
        <f t="shared" si="16"/>
        <v>5565</v>
      </c>
      <c r="H52" s="36">
        <v>0</v>
      </c>
      <c r="I52" s="32"/>
      <c r="J52" s="36"/>
      <c r="K52" s="3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37" t="s">
        <v>219</v>
      </c>
      <c r="B53" s="32">
        <v>200</v>
      </c>
      <c r="C53" s="33"/>
      <c r="D53" s="34">
        <f t="shared" si="15"/>
        <v>200</v>
      </c>
      <c r="E53" s="32"/>
      <c r="F53" s="32"/>
      <c r="G53" s="35">
        <f t="shared" si="16"/>
        <v>200</v>
      </c>
      <c r="H53" s="36">
        <v>0</v>
      </c>
      <c r="I53" s="32"/>
      <c r="J53" s="36"/>
      <c r="K53" s="32">
        <v>2100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37" t="s">
        <v>221</v>
      </c>
      <c r="B54" s="32">
        <v>32393.41</v>
      </c>
      <c r="C54" s="33"/>
      <c r="D54" s="34">
        <f t="shared" si="15"/>
        <v>32393.41</v>
      </c>
      <c r="E54" s="32"/>
      <c r="F54" s="32"/>
      <c r="G54" s="35">
        <f t="shared" si="16"/>
        <v>32393.41</v>
      </c>
      <c r="H54" s="36">
        <v>0</v>
      </c>
      <c r="I54" s="40"/>
      <c r="J54" s="36"/>
      <c r="K54" s="32">
        <v>17606.59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37" t="s">
        <v>194</v>
      </c>
      <c r="B55" s="47">
        <f t="shared" ref="B55:I55" si="17">SUBTOTAL(9,B49:B54)</f>
        <v>38230.36</v>
      </c>
      <c r="C55" s="48">
        <f t="shared" si="17"/>
        <v>0</v>
      </c>
      <c r="D55" s="49">
        <f t="shared" si="17"/>
        <v>38230.36</v>
      </c>
      <c r="E55" s="47">
        <f t="shared" si="17"/>
        <v>0</v>
      </c>
      <c r="F55" s="47">
        <f t="shared" si="17"/>
        <v>0</v>
      </c>
      <c r="G55" s="50">
        <f t="shared" si="17"/>
        <v>38230.36</v>
      </c>
      <c r="H55" s="51">
        <f t="shared" si="17"/>
        <v>0</v>
      </c>
      <c r="I55" s="32">
        <f t="shared" si="17"/>
        <v>0</v>
      </c>
      <c r="J55" s="36"/>
      <c r="K55" s="47">
        <f>SUBTOTAL(9,K49:K54)</f>
        <v>19832.97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37" t="s">
        <v>272</v>
      </c>
      <c r="B56" s="32"/>
      <c r="C56" s="33"/>
      <c r="D56" s="34"/>
      <c r="E56" s="32"/>
      <c r="F56" s="32"/>
      <c r="G56" s="35"/>
      <c r="H56" s="36"/>
      <c r="I56" s="32"/>
      <c r="J56" s="36"/>
      <c r="K56" s="3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37" t="s">
        <v>229</v>
      </c>
      <c r="B57" s="32">
        <v>788</v>
      </c>
      <c r="C57" s="33"/>
      <c r="D57" s="34">
        <f t="shared" ref="D57:D60" si="18">B57+C57</f>
        <v>788</v>
      </c>
      <c r="E57" s="32"/>
      <c r="F57" s="32"/>
      <c r="G57" s="35">
        <f t="shared" ref="G57:G60" si="19">(B57)-(E57)</f>
        <v>788</v>
      </c>
      <c r="H57" s="36">
        <v>0</v>
      </c>
      <c r="I57" s="32"/>
      <c r="J57" s="36"/>
      <c r="K57" s="32">
        <v>3330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37" t="s">
        <v>232</v>
      </c>
      <c r="B58" s="32">
        <v>3520</v>
      </c>
      <c r="C58" s="33"/>
      <c r="D58" s="34">
        <f t="shared" si="18"/>
        <v>3520</v>
      </c>
      <c r="E58" s="32"/>
      <c r="F58" s="32"/>
      <c r="G58" s="35">
        <f t="shared" si="19"/>
        <v>3520</v>
      </c>
      <c r="H58" s="36">
        <v>0</v>
      </c>
      <c r="I58" s="32"/>
      <c r="J58" s="36"/>
      <c r="K58" s="3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37" t="s">
        <v>235</v>
      </c>
      <c r="B59" s="32">
        <v>5500</v>
      </c>
      <c r="C59" s="33"/>
      <c r="D59" s="34">
        <f t="shared" si="18"/>
        <v>5500</v>
      </c>
      <c r="E59" s="32"/>
      <c r="F59" s="32"/>
      <c r="G59" s="35">
        <f t="shared" si="19"/>
        <v>5500</v>
      </c>
      <c r="H59" s="36"/>
      <c r="I59" s="32"/>
      <c r="J59" s="36"/>
      <c r="K59" s="3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37" t="s">
        <v>236</v>
      </c>
      <c r="B60" s="32">
        <v>1136</v>
      </c>
      <c r="C60" s="33"/>
      <c r="D60" s="34">
        <f t="shared" si="18"/>
        <v>1136</v>
      </c>
      <c r="E60" s="32"/>
      <c r="F60" s="32"/>
      <c r="G60" s="35">
        <f t="shared" si="19"/>
        <v>1136</v>
      </c>
      <c r="H60" s="36">
        <v>0</v>
      </c>
      <c r="I60" s="40"/>
      <c r="J60" s="36"/>
      <c r="K60" s="3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37" t="s">
        <v>118</v>
      </c>
      <c r="B61" s="47">
        <f t="shared" ref="B61:I61" si="20">SUBTOTAL(9,B56:B60)</f>
        <v>10944</v>
      </c>
      <c r="C61" s="48">
        <f t="shared" si="20"/>
        <v>0</v>
      </c>
      <c r="D61" s="49">
        <f t="shared" si="20"/>
        <v>10944</v>
      </c>
      <c r="E61" s="47">
        <f t="shared" si="20"/>
        <v>0</v>
      </c>
      <c r="F61" s="47">
        <f t="shared" si="20"/>
        <v>0</v>
      </c>
      <c r="G61" s="50">
        <f t="shared" si="20"/>
        <v>10944</v>
      </c>
      <c r="H61" s="51">
        <f t="shared" si="20"/>
        <v>0</v>
      </c>
      <c r="I61" s="58">
        <f t="shared" si="20"/>
        <v>0</v>
      </c>
      <c r="J61" s="36"/>
      <c r="K61" s="47">
        <f>SUBTOTAL(9,K56:K60)</f>
        <v>3330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52" t="s">
        <v>123</v>
      </c>
      <c r="B62" s="53">
        <f t="shared" ref="B62:I62" si="21">SUBTOTAL(9,B8:B61)</f>
        <v>406316.87</v>
      </c>
      <c r="C62" s="53">
        <f t="shared" si="21"/>
        <v>750</v>
      </c>
      <c r="D62" s="54">
        <f t="shared" si="21"/>
        <v>407066.87</v>
      </c>
      <c r="E62" s="59">
        <f t="shared" si="21"/>
        <v>327500</v>
      </c>
      <c r="F62" s="53">
        <f t="shared" si="21"/>
        <v>325000</v>
      </c>
      <c r="G62" s="55">
        <f t="shared" si="21"/>
        <v>78816.87000000001</v>
      </c>
      <c r="H62" s="56">
        <f t="shared" si="21"/>
        <v>327500</v>
      </c>
      <c r="I62" s="56">
        <f t="shared" si="21"/>
        <v>405000</v>
      </c>
      <c r="J62" s="57"/>
      <c r="K62" s="53">
        <f>SUBTOTAL(9,K8:K61)</f>
        <v>431995.95999999996</v>
      </c>
      <c r="L62" s="1"/>
      <c r="M62" s="6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" hidden="1">
      <c r="A63" s="37" t="s">
        <v>200</v>
      </c>
      <c r="B63" s="47">
        <f>(B62)-(0)</f>
        <v>406316.87</v>
      </c>
      <c r="C63" s="48"/>
      <c r="D63" s="49"/>
      <c r="E63" s="32">
        <f t="shared" ref="E63:F63" si="22">(E62)-(0)</f>
        <v>327500</v>
      </c>
      <c r="F63" s="47">
        <f t="shared" si="22"/>
        <v>325000</v>
      </c>
      <c r="G63" s="50">
        <f>(B63)-(E63)</f>
        <v>78816.87</v>
      </c>
      <c r="H63" s="51">
        <f>(H62)-(0)</f>
        <v>327500</v>
      </c>
      <c r="I63" s="32"/>
      <c r="J63" s="36"/>
      <c r="K63" s="47">
        <v>431995.95999999996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">
      <c r="A64" s="37"/>
      <c r="B64" s="32"/>
      <c r="C64" s="33"/>
      <c r="D64" s="34"/>
      <c r="E64" s="32"/>
      <c r="F64" s="32"/>
      <c r="G64" s="35"/>
      <c r="H64" s="36"/>
      <c r="I64" s="32"/>
      <c r="J64" s="36"/>
      <c r="K64" s="3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31" t="s">
        <v>252</v>
      </c>
      <c r="B65" s="32"/>
      <c r="C65" s="33"/>
      <c r="D65" s="34"/>
      <c r="E65" s="32"/>
      <c r="F65" s="32"/>
      <c r="G65" s="35"/>
      <c r="H65" s="36"/>
      <c r="I65" s="32"/>
      <c r="J65" s="36"/>
      <c r="K65" s="3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37" t="s">
        <v>202</v>
      </c>
      <c r="B66" s="32">
        <v>2060.5100000000002</v>
      </c>
      <c r="C66" s="33"/>
      <c r="D66" s="34">
        <f>B66+C66</f>
        <v>2060.5100000000002</v>
      </c>
      <c r="E66" s="32">
        <v>5000</v>
      </c>
      <c r="F66" s="32">
        <v>5000</v>
      </c>
      <c r="G66" s="35">
        <f t="shared" ref="G66:G67" si="23">(B66)-(E66)</f>
        <v>-2939.49</v>
      </c>
      <c r="H66" s="36">
        <v>5000</v>
      </c>
      <c r="I66" s="45">
        <v>5000</v>
      </c>
      <c r="J66" s="36"/>
      <c r="K66" s="32">
        <v>1731.59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hidden="1" customHeight="1">
      <c r="A67" s="37" t="s">
        <v>203</v>
      </c>
      <c r="B67" s="32"/>
      <c r="C67" s="33"/>
      <c r="D67" s="34"/>
      <c r="E67" s="32"/>
      <c r="F67" s="32"/>
      <c r="G67" s="35">
        <f t="shared" si="23"/>
        <v>0</v>
      </c>
      <c r="H67" s="36"/>
      <c r="I67" s="36"/>
      <c r="J67" s="36"/>
      <c r="K67" s="3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hidden="1" customHeight="1">
      <c r="A68" s="37" t="s">
        <v>204</v>
      </c>
      <c r="B68" s="32"/>
      <c r="C68" s="33"/>
      <c r="D68" s="34"/>
      <c r="E68" s="32"/>
      <c r="F68" s="32"/>
      <c r="G68" s="35">
        <v>0</v>
      </c>
      <c r="H68" s="36"/>
      <c r="I68" s="36"/>
      <c r="J68" s="36"/>
      <c r="K68" s="3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hidden="1" customHeight="1">
      <c r="A69" s="37" t="s">
        <v>83</v>
      </c>
      <c r="B69" s="32"/>
      <c r="C69" s="33"/>
      <c r="D69" s="34"/>
      <c r="E69" s="32">
        <v>0</v>
      </c>
      <c r="F69" s="32">
        <v>0</v>
      </c>
      <c r="G69" s="35">
        <f t="shared" ref="G69:G70" si="24">(B69)-(E69)</f>
        <v>0</v>
      </c>
      <c r="H69" s="36">
        <v>0</v>
      </c>
      <c r="I69" s="36"/>
      <c r="J69" s="36"/>
      <c r="K69" s="3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hidden="1" customHeight="1">
      <c r="A70" s="37" t="s">
        <v>84</v>
      </c>
      <c r="B70" s="32">
        <v>0</v>
      </c>
      <c r="C70" s="33"/>
      <c r="D70" s="34"/>
      <c r="E70" s="32"/>
      <c r="F70" s="32"/>
      <c r="G70" s="35">
        <f t="shared" si="24"/>
        <v>0</v>
      </c>
      <c r="H70" s="36"/>
      <c r="I70" s="36"/>
      <c r="J70" s="36"/>
      <c r="K70" s="32">
        <v>0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hidden="1" customHeight="1">
      <c r="A71" s="37" t="s">
        <v>85</v>
      </c>
      <c r="B71" s="32"/>
      <c r="C71" s="33"/>
      <c r="D71" s="34"/>
      <c r="E71" s="32"/>
      <c r="F71" s="32"/>
      <c r="G71" s="35">
        <v>0</v>
      </c>
      <c r="H71" s="36"/>
      <c r="I71" s="36"/>
      <c r="J71" s="36"/>
      <c r="K71" s="3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hidden="1" customHeight="1">
      <c r="A72" s="37" t="s">
        <v>86</v>
      </c>
      <c r="B72" s="32">
        <v>0</v>
      </c>
      <c r="C72" s="33"/>
      <c r="D72" s="34"/>
      <c r="E72" s="32"/>
      <c r="F72" s="32"/>
      <c r="G72" s="35">
        <f>(B72)-(E72)</f>
        <v>0</v>
      </c>
      <c r="H72" s="36"/>
      <c r="I72" s="36"/>
      <c r="J72" s="36"/>
      <c r="K72" s="32">
        <v>0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hidden="1" customHeight="1">
      <c r="A73" s="37" t="s">
        <v>87</v>
      </c>
      <c r="B73" s="32"/>
      <c r="C73" s="33"/>
      <c r="D73" s="34"/>
      <c r="E73" s="32"/>
      <c r="F73" s="32"/>
      <c r="G73" s="35">
        <v>0</v>
      </c>
      <c r="H73" s="36"/>
      <c r="I73" s="36"/>
      <c r="J73" s="36"/>
      <c r="K73" s="3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hidden="1" customHeight="1">
      <c r="A74" s="37" t="s">
        <v>88</v>
      </c>
      <c r="B74" s="32">
        <v>0</v>
      </c>
      <c r="C74" s="33"/>
      <c r="D74" s="34"/>
      <c r="E74" s="32"/>
      <c r="F74" s="32"/>
      <c r="G74" s="35">
        <f>(B74)-(E74)</f>
        <v>0</v>
      </c>
      <c r="H74" s="36"/>
      <c r="I74" s="36"/>
      <c r="J74" s="36"/>
      <c r="K74" s="32">
        <v>0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hidden="1" customHeight="1">
      <c r="A75" s="37" t="s">
        <v>213</v>
      </c>
      <c r="B75" s="32"/>
      <c r="C75" s="33"/>
      <c r="D75" s="34"/>
      <c r="E75" s="32"/>
      <c r="F75" s="32"/>
      <c r="G75" s="35">
        <v>0</v>
      </c>
      <c r="H75" s="36"/>
      <c r="I75" s="36"/>
      <c r="J75" s="36"/>
      <c r="K75" s="3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hidden="1" customHeight="1">
      <c r="A76" s="37" t="s">
        <v>214</v>
      </c>
      <c r="B76" s="32"/>
      <c r="C76" s="33"/>
      <c r="D76" s="34"/>
      <c r="E76" s="32"/>
      <c r="F76" s="32"/>
      <c r="G76" s="35">
        <v>0</v>
      </c>
      <c r="H76" s="36"/>
      <c r="I76" s="36"/>
      <c r="J76" s="36"/>
      <c r="K76" s="3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37" t="s">
        <v>215</v>
      </c>
      <c r="B77" s="47">
        <f t="shared" ref="B77:I77" si="25">SUBTOTAL(9,B66:B76)</f>
        <v>2060.5100000000002</v>
      </c>
      <c r="C77" s="48">
        <f t="shared" si="25"/>
        <v>0</v>
      </c>
      <c r="D77" s="49">
        <f t="shared" si="25"/>
        <v>2060.5100000000002</v>
      </c>
      <c r="E77" s="47">
        <f t="shared" si="25"/>
        <v>5000</v>
      </c>
      <c r="F77" s="47">
        <f t="shared" si="25"/>
        <v>5000</v>
      </c>
      <c r="G77" s="50">
        <f t="shared" si="25"/>
        <v>-2939.49</v>
      </c>
      <c r="H77" s="51">
        <f t="shared" si="25"/>
        <v>5000</v>
      </c>
      <c r="I77" s="36">
        <f t="shared" si="25"/>
        <v>5000</v>
      </c>
      <c r="J77" s="36"/>
      <c r="K77" s="47">
        <f>SUBTOTAL(9,K66:K76)</f>
        <v>1731.59</v>
      </c>
      <c r="L77" s="6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37" t="s">
        <v>218</v>
      </c>
      <c r="B78" s="32"/>
      <c r="C78" s="33"/>
      <c r="D78" s="34"/>
      <c r="E78" s="32"/>
      <c r="F78" s="32"/>
      <c r="G78" s="35"/>
      <c r="H78" s="36"/>
      <c r="I78" s="36"/>
      <c r="J78" s="36"/>
      <c r="K78" s="3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37" t="s">
        <v>140</v>
      </c>
      <c r="B79" s="32"/>
      <c r="C79" s="32">
        <v>8558.1299999999992</v>
      </c>
      <c r="D79" s="34">
        <f>B79+C79</f>
        <v>8558.1299999999992</v>
      </c>
      <c r="E79" s="32"/>
      <c r="F79" s="32"/>
      <c r="G79" s="35">
        <f>(B79)-(E79)</f>
        <v>0</v>
      </c>
      <c r="H79" s="36"/>
      <c r="I79" s="45">
        <v>20000</v>
      </c>
      <c r="J79" s="36"/>
      <c r="K79" s="32">
        <v>3936.85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37" t="s">
        <v>142</v>
      </c>
      <c r="B80" s="47">
        <f t="shared" ref="B80:I80" si="26">SUBTOTAL(9,B78:B79)</f>
        <v>0</v>
      </c>
      <c r="C80" s="47">
        <f t="shared" si="26"/>
        <v>8558.1299999999992</v>
      </c>
      <c r="D80" s="49">
        <f t="shared" si="26"/>
        <v>8558.1299999999992</v>
      </c>
      <c r="E80" s="47">
        <f t="shared" si="26"/>
        <v>0</v>
      </c>
      <c r="F80" s="47">
        <f t="shared" si="26"/>
        <v>0</v>
      </c>
      <c r="G80" s="50">
        <f t="shared" si="26"/>
        <v>0</v>
      </c>
      <c r="H80" s="51">
        <f t="shared" si="26"/>
        <v>0</v>
      </c>
      <c r="I80" s="36">
        <f t="shared" si="26"/>
        <v>20000</v>
      </c>
      <c r="J80" s="36"/>
      <c r="K80" s="47">
        <f>SUBTOTAL(9,K78:K79)</f>
        <v>3936.85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37" t="s">
        <v>220</v>
      </c>
      <c r="B81" s="32">
        <v>280.04000000000002</v>
      </c>
      <c r="C81" s="33"/>
      <c r="D81" s="34">
        <f t="shared" ref="D81" si="27">B81+C81</f>
        <v>280.04000000000002</v>
      </c>
      <c r="E81" s="32">
        <v>2000</v>
      </c>
      <c r="F81" s="32">
        <v>2000</v>
      </c>
      <c r="G81" s="35">
        <f t="shared" ref="G81:G87" si="28">(B81)-(E81)</f>
        <v>-1719.96</v>
      </c>
      <c r="H81" s="36">
        <v>2000</v>
      </c>
      <c r="I81" s="36">
        <v>2000</v>
      </c>
      <c r="J81" s="36"/>
      <c r="K81" s="32">
        <v>394.22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hidden="1" customHeight="1">
      <c r="A82" s="37" t="s">
        <v>149</v>
      </c>
      <c r="B82" s="32"/>
      <c r="C82" s="33"/>
      <c r="D82" s="34"/>
      <c r="E82" s="32"/>
      <c r="F82" s="32"/>
      <c r="G82" s="35">
        <f t="shared" si="28"/>
        <v>0</v>
      </c>
      <c r="H82" s="36"/>
      <c r="I82" s="36"/>
      <c r="J82" s="36"/>
      <c r="K82" s="3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hidden="1" customHeight="1">
      <c r="A83" s="37" t="s">
        <v>266</v>
      </c>
      <c r="B83" s="32"/>
      <c r="C83" s="33"/>
      <c r="D83" s="34"/>
      <c r="E83" s="32">
        <v>0</v>
      </c>
      <c r="F83" s="32">
        <v>0</v>
      </c>
      <c r="G83" s="35">
        <f t="shared" si="28"/>
        <v>0</v>
      </c>
      <c r="H83" s="36">
        <v>0</v>
      </c>
      <c r="I83" s="36"/>
      <c r="J83" s="36"/>
      <c r="K83" s="3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hidden="1" customHeight="1">
      <c r="A84" s="37" t="s">
        <v>267</v>
      </c>
      <c r="B84" s="32"/>
      <c r="C84" s="33"/>
      <c r="D84" s="34"/>
      <c r="E84" s="32">
        <v>0</v>
      </c>
      <c r="F84" s="32">
        <v>0</v>
      </c>
      <c r="G84" s="35">
        <f t="shared" si="28"/>
        <v>0</v>
      </c>
      <c r="H84" s="36">
        <v>0</v>
      </c>
      <c r="I84" s="36"/>
      <c r="J84" s="36"/>
      <c r="K84" s="3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hidden="1" customHeight="1">
      <c r="A85" s="37" t="s">
        <v>268</v>
      </c>
      <c r="B85" s="32"/>
      <c r="C85" s="33"/>
      <c r="D85" s="34"/>
      <c r="E85" s="32">
        <v>0</v>
      </c>
      <c r="F85" s="32">
        <v>0</v>
      </c>
      <c r="G85" s="35">
        <f t="shared" si="28"/>
        <v>0</v>
      </c>
      <c r="H85" s="36">
        <v>0</v>
      </c>
      <c r="I85" s="36"/>
      <c r="J85" s="36"/>
      <c r="K85" s="3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hidden="1" customHeight="1">
      <c r="A86" s="37" t="s">
        <v>269</v>
      </c>
      <c r="B86" s="32"/>
      <c r="C86" s="33"/>
      <c r="D86" s="34"/>
      <c r="E86" s="32">
        <v>0</v>
      </c>
      <c r="F86" s="32">
        <v>0</v>
      </c>
      <c r="G86" s="35">
        <f t="shared" si="28"/>
        <v>0</v>
      </c>
      <c r="H86" s="36">
        <v>0</v>
      </c>
      <c r="I86" s="36"/>
      <c r="J86" s="36"/>
      <c r="K86" s="3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hidden="1" customHeight="1">
      <c r="A87" s="37" t="s">
        <v>277</v>
      </c>
      <c r="B87" s="47"/>
      <c r="C87" s="48"/>
      <c r="D87" s="49"/>
      <c r="E87" s="47">
        <f t="shared" ref="E87:F87" si="29">SUBTOTAL(9,E82:E86)</f>
        <v>0</v>
      </c>
      <c r="F87" s="47">
        <f t="shared" si="29"/>
        <v>0</v>
      </c>
      <c r="G87" s="50">
        <f t="shared" si="28"/>
        <v>0</v>
      </c>
      <c r="H87" s="51">
        <f>SUBTOTAL(9,H82:H86)</f>
        <v>0</v>
      </c>
      <c r="I87" s="36"/>
      <c r="J87" s="36"/>
      <c r="K87" s="4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37" t="s">
        <v>270</v>
      </c>
      <c r="B88" s="32"/>
      <c r="C88" s="61"/>
      <c r="D88" s="34"/>
      <c r="E88" s="32">
        <v>22000</v>
      </c>
      <c r="F88" s="32">
        <v>12500</v>
      </c>
      <c r="G88" s="35">
        <f>(SUM(B90:B101))-(E88)</f>
        <v>-5369.239999999998</v>
      </c>
      <c r="H88" s="36">
        <v>22000</v>
      </c>
      <c r="I88" s="36">
        <v>25000</v>
      </c>
      <c r="J88" s="36"/>
      <c r="K88" s="32"/>
      <c r="L88" s="46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hidden="1" customHeight="1">
      <c r="A89" s="37" t="s">
        <v>271</v>
      </c>
      <c r="B89" s="32"/>
      <c r="C89" s="33"/>
      <c r="D89" s="34"/>
      <c r="E89" s="32"/>
      <c r="F89" s="32"/>
      <c r="G89" s="35">
        <f>(B89)-(E89)</f>
        <v>0</v>
      </c>
      <c r="H89" s="36"/>
      <c r="I89" s="36"/>
      <c r="J89" s="36"/>
      <c r="K89" s="3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37" t="s">
        <v>228</v>
      </c>
      <c r="B90" s="32">
        <v>0</v>
      </c>
      <c r="C90" s="33"/>
      <c r="D90" s="34">
        <f t="shared" ref="D90:D101" si="30">B90+C90</f>
        <v>0</v>
      </c>
      <c r="E90" s="32"/>
      <c r="F90" s="32"/>
      <c r="G90" s="35"/>
      <c r="H90" s="36"/>
      <c r="I90" s="36"/>
      <c r="J90" s="36"/>
      <c r="K90" s="32">
        <v>378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37" t="s">
        <v>230</v>
      </c>
      <c r="B91" s="32">
        <v>0</v>
      </c>
      <c r="C91" s="33"/>
      <c r="D91" s="34">
        <f t="shared" si="30"/>
        <v>0</v>
      </c>
      <c r="E91" s="32"/>
      <c r="F91" s="32"/>
      <c r="G91" s="35"/>
      <c r="H91" s="36"/>
      <c r="I91" s="36"/>
      <c r="J91" s="36"/>
      <c r="K91" s="32">
        <v>49.05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37" t="s">
        <v>231</v>
      </c>
      <c r="B92" s="32">
        <v>546.27</v>
      </c>
      <c r="C92" s="33"/>
      <c r="D92" s="34">
        <f t="shared" si="30"/>
        <v>546.27</v>
      </c>
      <c r="E92" s="32"/>
      <c r="F92" s="32"/>
      <c r="G92" s="35"/>
      <c r="H92" s="36"/>
      <c r="I92" s="36"/>
      <c r="J92" s="36"/>
      <c r="K92" s="32">
        <v>826.19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hidden="1" customHeight="1">
      <c r="A93" s="37" t="s">
        <v>233</v>
      </c>
      <c r="B93" s="32">
        <v>0</v>
      </c>
      <c r="C93" s="33"/>
      <c r="D93" s="34">
        <f t="shared" si="30"/>
        <v>0</v>
      </c>
      <c r="E93" s="32"/>
      <c r="F93" s="32"/>
      <c r="G93" s="35">
        <f>(B93)-(E93)</f>
        <v>0</v>
      </c>
      <c r="H93" s="36"/>
      <c r="I93" s="36"/>
      <c r="J93" s="36"/>
      <c r="K93" s="32">
        <v>0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hidden="1" customHeight="1">
      <c r="A94" s="37" t="s">
        <v>234</v>
      </c>
      <c r="B94" s="32"/>
      <c r="C94" s="33"/>
      <c r="D94" s="34">
        <f t="shared" si="30"/>
        <v>0</v>
      </c>
      <c r="E94" s="32"/>
      <c r="F94" s="32"/>
      <c r="G94" s="35">
        <v>0</v>
      </c>
      <c r="H94" s="36"/>
      <c r="I94" s="36"/>
      <c r="J94" s="36"/>
      <c r="K94" s="3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37" t="s">
        <v>237</v>
      </c>
      <c r="B95" s="32">
        <v>8958.5</v>
      </c>
      <c r="C95" s="33"/>
      <c r="D95" s="34">
        <f t="shared" si="30"/>
        <v>8958.5</v>
      </c>
      <c r="E95" s="32"/>
      <c r="F95" s="32"/>
      <c r="G95" s="35"/>
      <c r="H95" s="36"/>
      <c r="I95" s="36"/>
      <c r="J95" s="36"/>
      <c r="K95" s="32">
        <v>10864.42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hidden="1" customHeight="1">
      <c r="A96" s="37" t="s">
        <v>119</v>
      </c>
      <c r="B96" s="32"/>
      <c r="C96" s="33"/>
      <c r="D96" s="34">
        <f t="shared" si="30"/>
        <v>0</v>
      </c>
      <c r="E96" s="32"/>
      <c r="F96" s="32"/>
      <c r="G96" s="35">
        <v>0</v>
      </c>
      <c r="H96" s="36"/>
      <c r="I96" s="36"/>
      <c r="J96" s="36"/>
      <c r="K96" s="3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37" t="s">
        <v>120</v>
      </c>
      <c r="B97" s="32">
        <v>474.85</v>
      </c>
      <c r="C97" s="33"/>
      <c r="D97" s="34">
        <f t="shared" si="30"/>
        <v>474.85</v>
      </c>
      <c r="E97" s="32"/>
      <c r="F97" s="32"/>
      <c r="G97" s="35"/>
      <c r="H97" s="36"/>
      <c r="I97" s="36"/>
      <c r="J97" s="36"/>
      <c r="K97" s="32">
        <v>398.54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37" t="s">
        <v>283</v>
      </c>
      <c r="B98" s="32">
        <v>0</v>
      </c>
      <c r="C98" s="33"/>
      <c r="D98" s="34">
        <f t="shared" si="30"/>
        <v>0</v>
      </c>
      <c r="E98" s="32"/>
      <c r="F98" s="32"/>
      <c r="G98" s="35"/>
      <c r="H98" s="36"/>
      <c r="I98" s="36"/>
      <c r="J98" s="36"/>
      <c r="K98" s="32">
        <v>1000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37" t="s">
        <v>121</v>
      </c>
      <c r="B99" s="32">
        <v>282.49</v>
      </c>
      <c r="C99" s="33"/>
      <c r="D99" s="34">
        <f t="shared" si="30"/>
        <v>282.49</v>
      </c>
      <c r="E99" s="32"/>
      <c r="F99" s="32"/>
      <c r="G99" s="35"/>
      <c r="H99" s="36"/>
      <c r="I99" s="36"/>
      <c r="J99" s="36"/>
      <c r="K99" s="3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hidden="1" customHeight="1">
      <c r="A100" s="37" t="s">
        <v>122</v>
      </c>
      <c r="B100" s="32"/>
      <c r="C100" s="33"/>
      <c r="D100" s="34">
        <f t="shared" si="30"/>
        <v>0</v>
      </c>
      <c r="E100" s="32"/>
      <c r="F100" s="32"/>
      <c r="G100" s="35">
        <v>0</v>
      </c>
      <c r="H100" s="36"/>
      <c r="I100" s="36"/>
      <c r="J100" s="36"/>
      <c r="K100" s="3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37" t="s">
        <v>269</v>
      </c>
      <c r="B101" s="32">
        <v>6368.65</v>
      </c>
      <c r="C101" s="33"/>
      <c r="D101" s="34">
        <f t="shared" si="30"/>
        <v>6368.65</v>
      </c>
      <c r="E101" s="32"/>
      <c r="F101" s="32"/>
      <c r="G101" s="35"/>
      <c r="H101" s="36"/>
      <c r="I101" s="45"/>
      <c r="J101" s="36"/>
      <c r="K101" s="32">
        <v>6114.3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hidden="1" customHeight="1">
      <c r="A102" s="37" t="s">
        <v>124</v>
      </c>
      <c r="B102" s="32"/>
      <c r="C102" s="33"/>
      <c r="D102" s="34"/>
      <c r="E102" s="32"/>
      <c r="F102" s="32"/>
      <c r="G102" s="35">
        <f t="shared" ref="G102:G103" si="31">(B102)-(E102)</f>
        <v>0</v>
      </c>
      <c r="H102" s="36"/>
      <c r="I102" s="36"/>
      <c r="J102" s="36"/>
      <c r="K102" s="3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hidden="1" customHeight="1">
      <c r="A103" s="37" t="s">
        <v>248</v>
      </c>
      <c r="B103" s="32"/>
      <c r="C103" s="33"/>
      <c r="D103" s="34"/>
      <c r="E103" s="32"/>
      <c r="F103" s="32"/>
      <c r="G103" s="35">
        <f t="shared" si="31"/>
        <v>0</v>
      </c>
      <c r="H103" s="36"/>
      <c r="I103" s="36"/>
      <c r="J103" s="36"/>
      <c r="K103" s="3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37" t="s">
        <v>249</v>
      </c>
      <c r="B104" s="47">
        <f t="shared" ref="B104:I104" si="32">SUBTOTAL(9,B88:B103)</f>
        <v>16630.760000000002</v>
      </c>
      <c r="C104" s="48">
        <f t="shared" si="32"/>
        <v>0</v>
      </c>
      <c r="D104" s="49">
        <f t="shared" si="32"/>
        <v>16630.760000000002</v>
      </c>
      <c r="E104" s="47">
        <f t="shared" si="32"/>
        <v>22000</v>
      </c>
      <c r="F104" s="47">
        <f t="shared" si="32"/>
        <v>12500</v>
      </c>
      <c r="G104" s="50">
        <f t="shared" si="32"/>
        <v>-5369.239999999998</v>
      </c>
      <c r="H104" s="51">
        <f t="shared" si="32"/>
        <v>22000</v>
      </c>
      <c r="I104" s="36">
        <f t="shared" si="32"/>
        <v>25000</v>
      </c>
      <c r="J104" s="36"/>
      <c r="K104" s="47">
        <f>SUBTOTAL(9,K88:K103)</f>
        <v>19630.5</v>
      </c>
      <c r="L104" s="6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37" t="s">
        <v>209</v>
      </c>
      <c r="B105" s="32"/>
      <c r="C105" s="33"/>
      <c r="D105" s="34"/>
      <c r="E105" s="32">
        <v>19000</v>
      </c>
      <c r="F105" s="32"/>
      <c r="G105" s="35">
        <f>SUM(B106:B115)-E105</f>
        <v>-4942.1399999999994</v>
      </c>
      <c r="H105" s="36">
        <v>19000</v>
      </c>
      <c r="I105" s="36"/>
      <c r="J105" s="36"/>
      <c r="K105" s="32">
        <v>18494.46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37" t="s">
        <v>176</v>
      </c>
      <c r="B106" s="32">
        <v>683.7</v>
      </c>
      <c r="C106" s="33"/>
      <c r="D106" s="34">
        <f t="shared" ref="D106:D115" si="33">B106+C106</f>
        <v>683.7</v>
      </c>
      <c r="E106" s="32"/>
      <c r="F106" s="32"/>
      <c r="G106" s="35"/>
      <c r="H106" s="36"/>
      <c r="I106" s="36"/>
      <c r="J106" s="36"/>
      <c r="K106" s="3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hidden="1" customHeight="1">
      <c r="A107" s="37" t="s">
        <v>251</v>
      </c>
      <c r="B107" s="32"/>
      <c r="C107" s="33"/>
      <c r="D107" s="34">
        <f t="shared" si="33"/>
        <v>0</v>
      </c>
      <c r="E107" s="32"/>
      <c r="F107" s="32"/>
      <c r="G107" s="35">
        <f t="shared" ref="G107:G108" si="34">(B107)-(E107)</f>
        <v>0</v>
      </c>
      <c r="H107" s="36"/>
      <c r="I107" s="36"/>
      <c r="J107" s="36"/>
      <c r="K107" s="3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hidden="1" customHeight="1">
      <c r="A108" s="37" t="s">
        <v>254</v>
      </c>
      <c r="B108" s="32"/>
      <c r="C108" s="33"/>
      <c r="D108" s="34">
        <f t="shared" si="33"/>
        <v>0</v>
      </c>
      <c r="E108" s="32"/>
      <c r="F108" s="32"/>
      <c r="G108" s="35">
        <f t="shared" si="34"/>
        <v>0</v>
      </c>
      <c r="H108" s="36"/>
      <c r="I108" s="36"/>
      <c r="J108" s="36"/>
      <c r="K108" s="3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37" t="s">
        <v>255</v>
      </c>
      <c r="B109" s="32">
        <v>915.38</v>
      </c>
      <c r="C109" s="33"/>
      <c r="D109" s="34">
        <f t="shared" si="33"/>
        <v>915.38</v>
      </c>
      <c r="E109" s="32"/>
      <c r="F109" s="32"/>
      <c r="G109" s="35"/>
      <c r="H109" s="36"/>
      <c r="I109" s="36"/>
      <c r="J109" s="36"/>
      <c r="K109" s="3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37" t="s">
        <v>132</v>
      </c>
      <c r="B110" s="32">
        <v>500</v>
      </c>
      <c r="C110" s="33"/>
      <c r="D110" s="34">
        <f t="shared" si="33"/>
        <v>500</v>
      </c>
      <c r="E110" s="32"/>
      <c r="F110" s="32"/>
      <c r="G110" s="35"/>
      <c r="H110" s="36"/>
      <c r="I110" s="36"/>
      <c r="J110" s="36"/>
      <c r="K110" s="3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37" t="s">
        <v>60</v>
      </c>
      <c r="B111" s="32">
        <v>6823.3</v>
      </c>
      <c r="C111" s="33"/>
      <c r="D111" s="34">
        <f t="shared" si="33"/>
        <v>6823.3</v>
      </c>
      <c r="E111" s="32"/>
      <c r="F111" s="32"/>
      <c r="G111" s="35"/>
      <c r="H111" s="36"/>
      <c r="I111" s="36"/>
      <c r="J111" s="36"/>
      <c r="K111" s="3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hidden="1" customHeight="1">
      <c r="A112" s="37" t="s">
        <v>133</v>
      </c>
      <c r="B112" s="32"/>
      <c r="C112" s="33"/>
      <c r="D112" s="34">
        <f t="shared" si="33"/>
        <v>0</v>
      </c>
      <c r="E112" s="32"/>
      <c r="F112" s="32"/>
      <c r="G112" s="35">
        <f>(B112)-(E112)</f>
        <v>0</v>
      </c>
      <c r="H112" s="36"/>
      <c r="I112" s="36"/>
      <c r="J112" s="36"/>
      <c r="K112" s="3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37" t="s">
        <v>187</v>
      </c>
      <c r="B113" s="32">
        <v>451</v>
      </c>
      <c r="C113" s="33"/>
      <c r="D113" s="34">
        <f t="shared" si="33"/>
        <v>451</v>
      </c>
      <c r="E113" s="32"/>
      <c r="F113" s="32"/>
      <c r="G113" s="35"/>
      <c r="H113" s="36"/>
      <c r="I113" s="36"/>
      <c r="J113" s="36"/>
      <c r="K113" s="3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37" t="s">
        <v>260</v>
      </c>
      <c r="B114" s="32">
        <v>4290</v>
      </c>
      <c r="C114" s="33"/>
      <c r="D114" s="34">
        <f t="shared" si="33"/>
        <v>4290</v>
      </c>
      <c r="E114" s="32"/>
      <c r="F114" s="32"/>
      <c r="G114" s="35"/>
      <c r="H114" s="36"/>
      <c r="I114" s="36"/>
      <c r="J114" s="36"/>
      <c r="K114" s="3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37" t="s">
        <v>134</v>
      </c>
      <c r="B115" s="32">
        <v>394.48</v>
      </c>
      <c r="C115" s="33"/>
      <c r="D115" s="34">
        <f t="shared" si="33"/>
        <v>394.48</v>
      </c>
      <c r="E115" s="32"/>
      <c r="F115" s="32"/>
      <c r="G115" s="35"/>
      <c r="H115" s="36"/>
      <c r="I115" s="45"/>
      <c r="J115" s="36"/>
      <c r="K115" s="3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hidden="1" customHeight="1">
      <c r="A116" s="37" t="s">
        <v>190</v>
      </c>
      <c r="B116" s="32"/>
      <c r="C116" s="33"/>
      <c r="D116" s="34"/>
      <c r="E116" s="32"/>
      <c r="F116" s="32"/>
      <c r="G116" s="35">
        <f t="shared" ref="G116:G120" si="35">(B116)-(E116)</f>
        <v>0</v>
      </c>
      <c r="H116" s="36"/>
      <c r="I116" s="36"/>
      <c r="J116" s="36"/>
      <c r="K116" s="3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hidden="1" customHeight="1">
      <c r="A117" s="37" t="s">
        <v>135</v>
      </c>
      <c r="B117" s="32"/>
      <c r="C117" s="33"/>
      <c r="D117" s="34"/>
      <c r="E117" s="32"/>
      <c r="F117" s="32"/>
      <c r="G117" s="35">
        <f t="shared" si="35"/>
        <v>0</v>
      </c>
      <c r="H117" s="36"/>
      <c r="I117" s="36"/>
      <c r="J117" s="36"/>
      <c r="K117" s="32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hidden="1" customHeight="1">
      <c r="A118" s="37" t="s">
        <v>136</v>
      </c>
      <c r="B118" s="32"/>
      <c r="C118" s="33"/>
      <c r="D118" s="34"/>
      <c r="E118" s="32"/>
      <c r="F118" s="32"/>
      <c r="G118" s="35">
        <f t="shared" si="35"/>
        <v>0</v>
      </c>
      <c r="H118" s="36"/>
      <c r="I118" s="36"/>
      <c r="J118" s="36"/>
      <c r="K118" s="3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hidden="1" customHeight="1">
      <c r="A119" s="37" t="s">
        <v>263</v>
      </c>
      <c r="B119" s="32"/>
      <c r="C119" s="33"/>
      <c r="D119" s="34"/>
      <c r="E119" s="32"/>
      <c r="F119" s="32"/>
      <c r="G119" s="35">
        <f t="shared" si="35"/>
        <v>0</v>
      </c>
      <c r="H119" s="36"/>
      <c r="I119" s="36"/>
      <c r="J119" s="36"/>
      <c r="K119" s="3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hidden="1" customHeight="1">
      <c r="A120" s="37" t="s">
        <v>138</v>
      </c>
      <c r="B120" s="32"/>
      <c r="C120" s="33"/>
      <c r="D120" s="34"/>
      <c r="E120" s="32"/>
      <c r="F120" s="32"/>
      <c r="G120" s="35">
        <f t="shared" si="35"/>
        <v>0</v>
      </c>
      <c r="H120" s="36"/>
      <c r="I120" s="36"/>
      <c r="J120" s="36"/>
      <c r="K120" s="3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37" t="s">
        <v>75</v>
      </c>
      <c r="B121" s="47">
        <f t="shared" ref="B121:I121" si="36">SUBTOTAL(9,B105:B120)</f>
        <v>14057.86</v>
      </c>
      <c r="C121" s="48">
        <f t="shared" si="36"/>
        <v>0</v>
      </c>
      <c r="D121" s="49">
        <f t="shared" si="36"/>
        <v>14057.86</v>
      </c>
      <c r="E121" s="47">
        <f t="shared" si="36"/>
        <v>19000</v>
      </c>
      <c r="F121" s="47">
        <f t="shared" si="36"/>
        <v>0</v>
      </c>
      <c r="G121" s="50">
        <f t="shared" si="36"/>
        <v>-4942.1399999999994</v>
      </c>
      <c r="H121" s="51">
        <f t="shared" si="36"/>
        <v>19000</v>
      </c>
      <c r="I121" s="36">
        <f t="shared" si="36"/>
        <v>0</v>
      </c>
      <c r="J121" s="36"/>
      <c r="K121" s="47">
        <f>SUBTOTAL(9,K105:K120)</f>
        <v>18494.46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hidden="1" customHeight="1">
      <c r="A122" s="37" t="s">
        <v>139</v>
      </c>
      <c r="B122" s="32"/>
      <c r="C122" s="33"/>
      <c r="D122" s="34"/>
      <c r="E122" s="32"/>
      <c r="F122" s="32"/>
      <c r="G122" s="35">
        <f t="shared" ref="G122:G124" si="37">(B122)-(E122)</f>
        <v>0</v>
      </c>
      <c r="H122" s="36"/>
      <c r="I122" s="36"/>
      <c r="J122" s="36"/>
      <c r="K122" s="3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hidden="1" customHeight="1">
      <c r="A123" s="37" t="s">
        <v>313</v>
      </c>
      <c r="B123" s="32"/>
      <c r="C123" s="33"/>
      <c r="D123" s="34"/>
      <c r="E123" s="32"/>
      <c r="F123" s="32"/>
      <c r="G123" s="35">
        <f t="shared" si="37"/>
        <v>0</v>
      </c>
      <c r="H123" s="36"/>
      <c r="I123" s="36"/>
      <c r="J123" s="36"/>
      <c r="K123" s="3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hidden="1" customHeight="1">
      <c r="A124" s="37" t="s">
        <v>141</v>
      </c>
      <c r="B124" s="47"/>
      <c r="C124" s="48"/>
      <c r="D124" s="49"/>
      <c r="E124" s="47">
        <f t="shared" ref="E124:F124" si="38">(E122)+(E123)</f>
        <v>0</v>
      </c>
      <c r="F124" s="47">
        <f t="shared" si="38"/>
        <v>0</v>
      </c>
      <c r="G124" s="50">
        <f t="shared" si="37"/>
        <v>0</v>
      </c>
      <c r="H124" s="51">
        <f>(H122)+(H123)</f>
        <v>0</v>
      </c>
      <c r="I124" s="99"/>
      <c r="J124" s="36"/>
      <c r="K124" s="4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">
      <c r="A125" s="63" t="s">
        <v>80</v>
      </c>
      <c r="B125" s="47">
        <f t="shared" ref="B125:I125" si="39">SUBTOTAL(9,B79:B124)</f>
        <v>30968.66</v>
      </c>
      <c r="C125" s="47">
        <f t="shared" si="39"/>
        <v>8558.1299999999992</v>
      </c>
      <c r="D125" s="49">
        <f t="shared" si="39"/>
        <v>39526.790000000008</v>
      </c>
      <c r="E125" s="47">
        <f t="shared" si="39"/>
        <v>43000</v>
      </c>
      <c r="F125" s="47">
        <f t="shared" si="39"/>
        <v>14500</v>
      </c>
      <c r="G125" s="50">
        <f t="shared" si="39"/>
        <v>-12031.339999999997</v>
      </c>
      <c r="H125" s="51">
        <f t="shared" si="39"/>
        <v>43000</v>
      </c>
      <c r="I125" s="99">
        <f t="shared" si="39"/>
        <v>47000</v>
      </c>
      <c r="J125" s="36"/>
      <c r="K125" s="47">
        <f>SUBTOTAL(9,K79:K124)</f>
        <v>42456.03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63" t="s">
        <v>11</v>
      </c>
      <c r="B126" s="47">
        <f t="shared" ref="B126:I126" si="40">SUBTOTAL(9,B66:B125)</f>
        <v>33029.17</v>
      </c>
      <c r="C126" s="47">
        <f t="shared" si="40"/>
        <v>8558.1299999999992</v>
      </c>
      <c r="D126" s="49">
        <f t="shared" si="40"/>
        <v>41587.30000000001</v>
      </c>
      <c r="E126" s="47">
        <f t="shared" si="40"/>
        <v>48000</v>
      </c>
      <c r="F126" s="47">
        <f t="shared" si="40"/>
        <v>19500</v>
      </c>
      <c r="G126" s="50">
        <f t="shared" si="40"/>
        <v>-14970.829999999998</v>
      </c>
      <c r="H126" s="51">
        <f t="shared" si="40"/>
        <v>48000</v>
      </c>
      <c r="I126" s="36">
        <f t="shared" si="40"/>
        <v>52000</v>
      </c>
      <c r="J126" s="36"/>
      <c r="K126" s="47">
        <f>SUBTOTAL(9,K66:K125)</f>
        <v>44187.619999999995</v>
      </c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31" t="s">
        <v>26</v>
      </c>
      <c r="B127" s="32"/>
      <c r="C127" s="33"/>
      <c r="D127" s="34"/>
      <c r="E127" s="32"/>
      <c r="F127" s="32"/>
      <c r="G127" s="35"/>
      <c r="H127" s="36"/>
      <c r="I127" s="32"/>
      <c r="J127" s="36"/>
      <c r="K127" s="3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hidden="1" customHeight="1">
      <c r="A128" s="37" t="s">
        <v>30</v>
      </c>
      <c r="B128" s="32"/>
      <c r="C128" s="33"/>
      <c r="D128" s="34"/>
      <c r="E128" s="32">
        <v>0</v>
      </c>
      <c r="F128" s="32">
        <v>0</v>
      </c>
      <c r="G128" s="35">
        <f>(B128)-(E128)</f>
        <v>0</v>
      </c>
      <c r="H128" s="36">
        <v>0</v>
      </c>
      <c r="I128" s="32"/>
      <c r="J128" s="36"/>
      <c r="K128" s="3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hidden="1" customHeight="1">
      <c r="A129" s="37" t="s">
        <v>29</v>
      </c>
      <c r="B129" s="32"/>
      <c r="C129" s="33"/>
      <c r="D129" s="34"/>
      <c r="E129" s="32"/>
      <c r="F129" s="32"/>
      <c r="G129" s="35"/>
      <c r="H129" s="36"/>
      <c r="I129" s="32"/>
      <c r="J129" s="36"/>
      <c r="K129" s="3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hidden="1" customHeight="1">
      <c r="A130" s="37" t="s">
        <v>152</v>
      </c>
      <c r="B130" s="32"/>
      <c r="C130" s="33"/>
      <c r="D130" s="34"/>
      <c r="E130" s="32"/>
      <c r="F130" s="32"/>
      <c r="G130" s="35"/>
      <c r="H130" s="36"/>
      <c r="I130" s="32"/>
      <c r="J130" s="36"/>
      <c r="K130" s="3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37" t="s">
        <v>15</v>
      </c>
      <c r="B131" s="36">
        <f>SUBTOTAL(9,B132:B145)</f>
        <v>46334.450000000004</v>
      </c>
      <c r="C131" s="36"/>
      <c r="D131" s="34">
        <f>SUBTOTAL(9,D132:D145)</f>
        <v>46334.450000000004</v>
      </c>
      <c r="E131" s="36">
        <v>50000</v>
      </c>
      <c r="F131" s="32">
        <f>SUBTOTAL(9,F132:F134)</f>
        <v>0</v>
      </c>
      <c r="G131" s="35">
        <f>(B131)-(E131)</f>
        <v>-3665.5499999999956</v>
      </c>
      <c r="H131" s="36"/>
      <c r="I131" s="36">
        <f>SUBTOTAL(9,I132:I146)</f>
        <v>61659</v>
      </c>
      <c r="J131" s="36"/>
      <c r="K131" s="64">
        <f>SUBTOTAL(9,K132:K145)</f>
        <v>30154.97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37" t="s">
        <v>93</v>
      </c>
      <c r="B132" s="65"/>
      <c r="C132" s="66"/>
      <c r="D132" s="67">
        <f t="shared" ref="D132:D145" si="41">B132+C132</f>
        <v>0</v>
      </c>
      <c r="E132" s="65"/>
      <c r="F132" s="32"/>
      <c r="G132" s="35"/>
      <c r="H132" s="36"/>
      <c r="I132" s="65"/>
      <c r="J132" s="68"/>
      <c r="K132" s="65">
        <f>1266.67*2</f>
        <v>2533.34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37" t="s">
        <v>98</v>
      </c>
      <c r="B133" s="65">
        <v>34440</v>
      </c>
      <c r="C133" s="66"/>
      <c r="D133" s="67">
        <f t="shared" si="41"/>
        <v>34440</v>
      </c>
      <c r="E133" s="65"/>
      <c r="F133" s="32"/>
      <c r="G133" s="35"/>
      <c r="H133" s="36"/>
      <c r="I133" s="65">
        <f>14650+10650+5400</f>
        <v>30700</v>
      </c>
      <c r="J133" s="68"/>
      <c r="K133" s="65">
        <f>9520+10000</f>
        <v>19520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37" t="s">
        <v>222</v>
      </c>
      <c r="B134" s="65">
        <v>2500</v>
      </c>
      <c r="C134" s="66"/>
      <c r="D134" s="67">
        <f t="shared" si="41"/>
        <v>2500</v>
      </c>
      <c r="E134" s="65"/>
      <c r="F134" s="32"/>
      <c r="G134" s="35"/>
      <c r="H134" s="36"/>
      <c r="I134" s="65">
        <v>2500</v>
      </c>
      <c r="J134" s="68"/>
      <c r="K134" s="65">
        <v>5000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hidden="1" customHeight="1">
      <c r="A135" s="37" t="s">
        <v>222</v>
      </c>
      <c r="B135" s="65"/>
      <c r="C135" s="66"/>
      <c r="D135" s="67">
        <f t="shared" si="41"/>
        <v>0</v>
      </c>
      <c r="E135" s="65"/>
      <c r="F135" s="32"/>
      <c r="G135" s="35"/>
      <c r="H135" s="36"/>
      <c r="I135" s="65"/>
      <c r="J135" s="68"/>
      <c r="K135" s="6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hidden="1" customHeight="1">
      <c r="A136" s="37" t="s">
        <v>224</v>
      </c>
      <c r="B136" s="65"/>
      <c r="C136" s="66"/>
      <c r="D136" s="67">
        <f t="shared" si="41"/>
        <v>0</v>
      </c>
      <c r="E136" s="65"/>
      <c r="F136" s="32"/>
      <c r="G136" s="35"/>
      <c r="H136" s="36"/>
      <c r="I136" s="65"/>
      <c r="J136" s="68"/>
      <c r="K136" s="65">
        <v>0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37" t="s">
        <v>42</v>
      </c>
      <c r="B137" s="65"/>
      <c r="C137" s="66"/>
      <c r="D137" s="67">
        <f t="shared" si="41"/>
        <v>0</v>
      </c>
      <c r="E137" s="65"/>
      <c r="F137" s="32"/>
      <c r="G137" s="35"/>
      <c r="H137" s="36"/>
      <c r="I137" s="65">
        <v>5000</v>
      </c>
      <c r="J137" s="68"/>
      <c r="K137" s="65">
        <v>1500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37" t="s">
        <v>39</v>
      </c>
      <c r="B138" s="65">
        <f>526</f>
        <v>526</v>
      </c>
      <c r="C138" s="66"/>
      <c r="D138" s="67">
        <f t="shared" si="41"/>
        <v>526</v>
      </c>
      <c r="E138" s="65"/>
      <c r="F138" s="32"/>
      <c r="G138" s="35"/>
      <c r="H138" s="36"/>
      <c r="I138" s="65"/>
      <c r="J138" s="68"/>
      <c r="K138" s="65">
        <v>1548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hidden="1" customHeight="1">
      <c r="A139" s="37" t="s">
        <v>226</v>
      </c>
      <c r="B139" s="65"/>
      <c r="C139" s="66"/>
      <c r="D139" s="67">
        <f t="shared" si="41"/>
        <v>0</v>
      </c>
      <c r="E139" s="65"/>
      <c r="F139" s="32"/>
      <c r="G139" s="35"/>
      <c r="H139" s="36"/>
      <c r="I139" s="65"/>
      <c r="J139" s="68"/>
      <c r="K139" s="65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37" t="s">
        <v>227</v>
      </c>
      <c r="B140" s="65">
        <v>3120.22</v>
      </c>
      <c r="C140" s="66"/>
      <c r="D140" s="67">
        <f t="shared" si="41"/>
        <v>3120.22</v>
      </c>
      <c r="E140" s="65"/>
      <c r="F140" s="32"/>
      <c r="G140" s="35"/>
      <c r="H140" s="36"/>
      <c r="I140" s="65">
        <v>1000</v>
      </c>
      <c r="J140" s="68"/>
      <c r="K140" s="6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37" t="s">
        <v>109</v>
      </c>
      <c r="B141" s="65">
        <v>1105.48</v>
      </c>
      <c r="C141" s="66"/>
      <c r="D141" s="67">
        <f t="shared" si="41"/>
        <v>1105.48</v>
      </c>
      <c r="E141" s="65"/>
      <c r="F141" s="32"/>
      <c r="G141" s="35"/>
      <c r="H141" s="36"/>
      <c r="I141" s="65"/>
      <c r="J141" s="68"/>
      <c r="K141" s="65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37" t="s">
        <v>110</v>
      </c>
      <c r="B142" s="65">
        <v>127</v>
      </c>
      <c r="C142" s="66"/>
      <c r="D142" s="67">
        <f t="shared" si="41"/>
        <v>127</v>
      </c>
      <c r="E142" s="65"/>
      <c r="F142" s="32"/>
      <c r="G142" s="35"/>
      <c r="H142" s="36"/>
      <c r="I142" s="65"/>
      <c r="J142" s="68"/>
      <c r="K142" s="65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37" t="s">
        <v>40</v>
      </c>
      <c r="B143" s="65"/>
      <c r="C143" s="66"/>
      <c r="D143" s="67">
        <f t="shared" ref="D143" si="42">B143+C143</f>
        <v>0</v>
      </c>
      <c r="E143" s="65"/>
      <c r="F143" s="32"/>
      <c r="G143" s="35"/>
      <c r="H143" s="36"/>
      <c r="I143" s="65">
        <v>7000</v>
      </c>
      <c r="J143" s="68"/>
      <c r="K143" s="65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37" t="s">
        <v>41</v>
      </c>
      <c r="B144" s="65"/>
      <c r="C144" s="66"/>
      <c r="D144" s="67">
        <f t="shared" ref="D144" si="43">B144+C144</f>
        <v>0</v>
      </c>
      <c r="E144" s="65"/>
      <c r="F144" s="32"/>
      <c r="G144" s="35"/>
      <c r="H144" s="36"/>
      <c r="I144" s="65">
        <v>6000</v>
      </c>
      <c r="J144" s="68"/>
      <c r="K144" s="65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37" t="s">
        <v>111</v>
      </c>
      <c r="B145" s="65">
        <f>1125.72+3390.03</f>
        <v>4515.75</v>
      </c>
      <c r="C145" s="66"/>
      <c r="D145" s="67">
        <f t="shared" si="41"/>
        <v>4515.75</v>
      </c>
      <c r="E145" s="65"/>
      <c r="F145" s="32"/>
      <c r="G145" s="35"/>
      <c r="H145" s="36"/>
      <c r="I145" s="65">
        <v>6000</v>
      </c>
      <c r="J145" s="68"/>
      <c r="K145" s="65">
        <v>53.63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37" t="s">
        <v>112</v>
      </c>
      <c r="B146" s="65"/>
      <c r="C146" s="66"/>
      <c r="D146" s="67"/>
      <c r="E146" s="65"/>
      <c r="F146" s="32"/>
      <c r="G146" s="35"/>
      <c r="H146" s="36"/>
      <c r="I146" s="65">
        <v>3459</v>
      </c>
      <c r="J146" s="68"/>
      <c r="K146" s="65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37" t="s">
        <v>113</v>
      </c>
      <c r="B147" s="36">
        <f>SUBTOTAL(9,B148:B162)</f>
        <v>26724.140000000003</v>
      </c>
      <c r="C147" s="73"/>
      <c r="D147" s="34">
        <f>SUBTOTAL(9,D148:D162)</f>
        <v>26724.140000000003</v>
      </c>
      <c r="E147" s="36">
        <f>34000+1200</f>
        <v>35200</v>
      </c>
      <c r="F147" s="32">
        <f>SUBTOTAL(9,F148:F162)</f>
        <v>0</v>
      </c>
      <c r="G147" s="35">
        <f>(B147)-(E147)</f>
        <v>-8475.8599999999969</v>
      </c>
      <c r="H147" s="36">
        <v>34000</v>
      </c>
      <c r="I147" s="36">
        <f>SUBTOTAL(9,I148:I162)</f>
        <v>116820</v>
      </c>
      <c r="J147" s="36"/>
      <c r="K147" s="64">
        <f>SUBTOTAL(9,K148:K162)</f>
        <v>13478.45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37" t="s">
        <v>93</v>
      </c>
      <c r="B148" s="65"/>
      <c r="C148" s="66"/>
      <c r="D148" s="35">
        <f>B148+C148</f>
        <v>0</v>
      </c>
      <c r="E148" s="65"/>
      <c r="F148" s="32"/>
      <c r="G148" s="35"/>
      <c r="H148" s="36"/>
      <c r="I148" s="65"/>
      <c r="J148" s="68"/>
      <c r="K148" s="65">
        <v>1266.67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hidden="1" customHeight="1">
      <c r="A149" s="37" t="s">
        <v>114</v>
      </c>
      <c r="B149" s="65"/>
      <c r="C149" s="66"/>
      <c r="D149" s="35"/>
      <c r="E149" s="65"/>
      <c r="F149" s="32"/>
      <c r="G149" s="35"/>
      <c r="H149" s="36"/>
      <c r="I149" s="65"/>
      <c r="J149" s="68"/>
      <c r="K149" s="65">
        <v>0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37" t="s">
        <v>115</v>
      </c>
      <c r="B150" s="65">
        <v>466.52</v>
      </c>
      <c r="C150" s="66"/>
      <c r="D150" s="67">
        <f t="shared" ref="D150:D163" si="44">B150+C150</f>
        <v>466.52</v>
      </c>
      <c r="E150" s="65"/>
      <c r="F150" s="32"/>
      <c r="G150" s="35"/>
      <c r="H150" s="36"/>
      <c r="I150" s="65"/>
      <c r="J150" s="68"/>
      <c r="K150" s="65">
        <v>205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37" t="s">
        <v>222</v>
      </c>
      <c r="B151" s="65">
        <v>2500</v>
      </c>
      <c r="C151" s="66"/>
      <c r="D151" s="67">
        <f t="shared" si="44"/>
        <v>2500</v>
      </c>
      <c r="E151" s="65"/>
      <c r="F151" s="32"/>
      <c r="G151" s="35"/>
      <c r="H151" s="36"/>
      <c r="I151" s="65">
        <v>2500</v>
      </c>
      <c r="J151" s="68"/>
      <c r="K151" s="65">
        <v>2500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37" t="s">
        <v>116</v>
      </c>
      <c r="B152" s="65">
        <v>559.24</v>
      </c>
      <c r="C152" s="66"/>
      <c r="D152" s="67">
        <f t="shared" si="44"/>
        <v>559.24</v>
      </c>
      <c r="E152" s="65"/>
      <c r="F152" s="32"/>
      <c r="G152" s="35"/>
      <c r="H152" s="36"/>
      <c r="I152" s="65">
        <v>1000</v>
      </c>
      <c r="J152" s="68"/>
      <c r="K152" s="65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37" t="s">
        <v>117</v>
      </c>
      <c r="B153" s="65"/>
      <c r="C153" s="66"/>
      <c r="D153" s="67">
        <f t="shared" si="44"/>
        <v>0</v>
      </c>
      <c r="E153" s="65"/>
      <c r="F153" s="32"/>
      <c r="G153" s="35"/>
      <c r="H153" s="36"/>
      <c r="I153" s="65">
        <f>35000+36250</f>
        <v>71250</v>
      </c>
      <c r="J153" s="68"/>
      <c r="K153" s="65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37" t="s">
        <v>43</v>
      </c>
      <c r="B154" s="65"/>
      <c r="C154" s="66"/>
      <c r="D154" s="67">
        <f t="shared" si="44"/>
        <v>0</v>
      </c>
      <c r="E154" s="65"/>
      <c r="F154" s="32"/>
      <c r="G154" s="35"/>
      <c r="H154" s="36"/>
      <c r="I154" s="65">
        <v>4470</v>
      </c>
      <c r="J154" s="68"/>
      <c r="K154" s="65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37" t="s">
        <v>44</v>
      </c>
      <c r="B155" s="65">
        <v>5875</v>
      </c>
      <c r="C155" s="66"/>
      <c r="D155" s="67">
        <f t="shared" si="44"/>
        <v>5875</v>
      </c>
      <c r="E155" s="65"/>
      <c r="F155" s="32"/>
      <c r="G155" s="35"/>
      <c r="H155" s="36"/>
      <c r="I155" s="65">
        <v>7000</v>
      </c>
      <c r="J155" s="68"/>
      <c r="K155" s="65">
        <v>4716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37" t="s">
        <v>45</v>
      </c>
      <c r="B156" s="65">
        <v>1856.52</v>
      </c>
      <c r="C156" s="66"/>
      <c r="D156" s="67">
        <f t="shared" si="44"/>
        <v>1856.52</v>
      </c>
      <c r="E156" s="65"/>
      <c r="F156" s="32"/>
      <c r="G156" s="35"/>
      <c r="H156" s="36"/>
      <c r="I156" s="65">
        <v>1500</v>
      </c>
      <c r="J156" s="68"/>
      <c r="K156" s="65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37" t="s">
        <v>46</v>
      </c>
      <c r="B157" s="65"/>
      <c r="C157" s="66"/>
      <c r="D157" s="67">
        <f t="shared" si="44"/>
        <v>0</v>
      </c>
      <c r="E157" s="65"/>
      <c r="F157" s="32"/>
      <c r="G157" s="35"/>
      <c r="H157" s="36"/>
      <c r="I157" s="65">
        <f>2000+8000+1600</f>
        <v>11600</v>
      </c>
      <c r="J157" s="68"/>
      <c r="K157" s="65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37" t="s">
        <v>47</v>
      </c>
      <c r="B158" s="65">
        <v>1262</v>
      </c>
      <c r="C158" s="66"/>
      <c r="D158" s="67">
        <f t="shared" si="44"/>
        <v>1262</v>
      </c>
      <c r="E158" s="65"/>
      <c r="F158" s="32"/>
      <c r="G158" s="35"/>
      <c r="H158" s="36"/>
      <c r="I158" s="65">
        <f>100+500+1000</f>
        <v>1600</v>
      </c>
      <c r="J158" s="68"/>
      <c r="K158" s="65">
        <v>808.03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37" t="s">
        <v>125</v>
      </c>
      <c r="B159" s="65"/>
      <c r="C159" s="66"/>
      <c r="D159" s="67">
        <f t="shared" si="44"/>
        <v>0</v>
      </c>
      <c r="E159" s="65"/>
      <c r="F159" s="32"/>
      <c r="G159" s="35"/>
      <c r="H159" s="36"/>
      <c r="I159" s="65">
        <v>8700</v>
      </c>
      <c r="J159" s="68"/>
      <c r="K159" s="65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37" t="s">
        <v>126</v>
      </c>
      <c r="B160" s="65">
        <v>1844</v>
      </c>
      <c r="C160" s="66"/>
      <c r="D160" s="67">
        <f t="shared" si="44"/>
        <v>1844</v>
      </c>
      <c r="E160" s="65"/>
      <c r="F160" s="32"/>
      <c r="G160" s="35"/>
      <c r="H160" s="36"/>
      <c r="I160" s="65">
        <v>4000</v>
      </c>
      <c r="J160" s="68"/>
      <c r="K160" s="65">
        <v>3428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37" t="s">
        <v>127</v>
      </c>
      <c r="B161" s="65">
        <v>11984.37</v>
      </c>
      <c r="C161" s="66"/>
      <c r="D161" s="67">
        <f t="shared" si="44"/>
        <v>11984.37</v>
      </c>
      <c r="E161" s="65"/>
      <c r="F161" s="32"/>
      <c r="G161" s="35"/>
      <c r="H161" s="36"/>
      <c r="I161" s="65">
        <v>2000</v>
      </c>
      <c r="J161" s="68"/>
      <c r="K161" s="65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37" t="s">
        <v>128</v>
      </c>
      <c r="B162" s="65">
        <v>376.49</v>
      </c>
      <c r="C162" s="66"/>
      <c r="D162" s="67">
        <f t="shared" si="44"/>
        <v>376.49</v>
      </c>
      <c r="E162" s="65"/>
      <c r="F162" s="32"/>
      <c r="G162" s="35"/>
      <c r="H162" s="36"/>
      <c r="I162" s="65">
        <v>1200</v>
      </c>
      <c r="J162" s="68"/>
      <c r="K162" s="65">
        <v>554.75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37" t="s">
        <v>129</v>
      </c>
      <c r="B163" s="32">
        <v>664.84</v>
      </c>
      <c r="C163" s="33"/>
      <c r="D163" s="34">
        <f t="shared" si="44"/>
        <v>664.84</v>
      </c>
      <c r="E163" s="32">
        <v>800</v>
      </c>
      <c r="F163" s="32">
        <v>150000</v>
      </c>
      <c r="G163" s="35">
        <f t="shared" ref="G163:G172" si="45">(B163)-(E163)</f>
        <v>-135.15999999999997</v>
      </c>
      <c r="H163" s="36">
        <v>800</v>
      </c>
      <c r="I163" s="36">
        <v>500</v>
      </c>
      <c r="J163" s="36"/>
      <c r="K163" s="32">
        <v>600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37" t="s">
        <v>130</v>
      </c>
      <c r="B164" s="32">
        <v>1000</v>
      </c>
      <c r="C164" s="33"/>
      <c r="D164" s="34">
        <f>B164+C164</f>
        <v>1000</v>
      </c>
      <c r="E164" s="32">
        <v>1350</v>
      </c>
      <c r="F164" s="32">
        <v>150000</v>
      </c>
      <c r="G164" s="35">
        <f t="shared" si="45"/>
        <v>-350</v>
      </c>
      <c r="H164" s="36">
        <v>1350</v>
      </c>
      <c r="I164" s="36">
        <v>1000</v>
      </c>
      <c r="J164" s="36"/>
      <c r="K164" s="32">
        <v>375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hidden="1" customHeight="1">
      <c r="A165" s="37" t="s">
        <v>131</v>
      </c>
      <c r="B165" s="32"/>
      <c r="C165" s="33"/>
      <c r="D165" s="34"/>
      <c r="E165" s="32"/>
      <c r="F165" s="32">
        <v>150000</v>
      </c>
      <c r="G165" s="35">
        <f t="shared" si="45"/>
        <v>0</v>
      </c>
      <c r="H165" s="36">
        <v>0</v>
      </c>
      <c r="I165" s="36"/>
      <c r="J165" s="36"/>
      <c r="K165" s="32">
        <v>0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hidden="1" customHeight="1">
      <c r="A166" s="37" t="s">
        <v>17</v>
      </c>
      <c r="B166" s="32"/>
      <c r="C166" s="33"/>
      <c r="D166" s="34"/>
      <c r="E166" s="32"/>
      <c r="F166" s="32">
        <f>5200</f>
        <v>5200</v>
      </c>
      <c r="G166" s="35">
        <f t="shared" si="45"/>
        <v>0</v>
      </c>
      <c r="H166" s="36">
        <v>0</v>
      </c>
      <c r="I166" s="74"/>
      <c r="J166" s="74"/>
      <c r="K166" s="32">
        <v>0</v>
      </c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spans="1:26" ht="12.75" customHeight="1">
      <c r="A167" s="37" t="s">
        <v>18</v>
      </c>
      <c r="B167" s="32">
        <v>11675</v>
      </c>
      <c r="C167" s="33"/>
      <c r="D167" s="34">
        <f t="shared" ref="D167:D210" si="46">B167+C167</f>
        <v>11675</v>
      </c>
      <c r="E167" s="32">
        <v>11675</v>
      </c>
      <c r="F167" s="32">
        <f>11319</f>
        <v>11319</v>
      </c>
      <c r="G167" s="35">
        <f t="shared" si="45"/>
        <v>0</v>
      </c>
      <c r="H167" s="36">
        <v>11040</v>
      </c>
      <c r="I167" s="36">
        <v>15905</v>
      </c>
      <c r="J167" s="74"/>
      <c r="K167" s="32">
        <v>11319</v>
      </c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spans="1:26" ht="12.75" hidden="1" customHeight="1">
      <c r="A168" s="37" t="s">
        <v>19</v>
      </c>
      <c r="B168" s="32"/>
      <c r="C168" s="33"/>
      <c r="D168" s="34">
        <f t="shared" si="46"/>
        <v>0</v>
      </c>
      <c r="E168" s="32"/>
      <c r="F168" s="32"/>
      <c r="G168" s="35">
        <f t="shared" si="45"/>
        <v>0</v>
      </c>
      <c r="H168" s="36"/>
      <c r="I168" s="36"/>
      <c r="J168" s="36"/>
      <c r="K168" s="32">
        <v>0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37" t="s">
        <v>154</v>
      </c>
      <c r="B169" s="32">
        <v>78000</v>
      </c>
      <c r="C169" s="33"/>
      <c r="D169" s="34">
        <f t="shared" si="46"/>
        <v>78000</v>
      </c>
      <c r="E169" s="32">
        <f>98000-20000</f>
        <v>78000</v>
      </c>
      <c r="F169" s="32">
        <v>98000</v>
      </c>
      <c r="G169" s="35">
        <f t="shared" si="45"/>
        <v>0</v>
      </c>
      <c r="H169" s="36">
        <v>98000</v>
      </c>
      <c r="I169" s="36">
        <v>100000</v>
      </c>
      <c r="J169" s="74"/>
      <c r="K169" s="32">
        <v>91605.58</v>
      </c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spans="1:26" ht="12.75" hidden="1" customHeight="1">
      <c r="A170" s="37" t="s">
        <v>156</v>
      </c>
      <c r="B170" s="32"/>
      <c r="C170" s="33"/>
      <c r="D170" s="34">
        <f t="shared" si="46"/>
        <v>0</v>
      </c>
      <c r="E170" s="32">
        <v>0</v>
      </c>
      <c r="F170" s="32">
        <v>0</v>
      </c>
      <c r="G170" s="35">
        <f t="shared" si="45"/>
        <v>0</v>
      </c>
      <c r="H170" s="36">
        <v>0</v>
      </c>
      <c r="I170" s="74"/>
      <c r="J170" s="74"/>
      <c r="K170" s="32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spans="1:26" ht="12.75" hidden="1" customHeight="1">
      <c r="A171" s="37" t="s">
        <v>157</v>
      </c>
      <c r="B171" s="32"/>
      <c r="C171" s="33"/>
      <c r="D171" s="34">
        <f t="shared" si="46"/>
        <v>0</v>
      </c>
      <c r="E171" s="32">
        <v>0</v>
      </c>
      <c r="F171" s="32">
        <v>0</v>
      </c>
      <c r="G171" s="35">
        <f t="shared" si="45"/>
        <v>0</v>
      </c>
      <c r="H171" s="36">
        <v>0</v>
      </c>
      <c r="I171" s="74"/>
      <c r="J171" s="74"/>
      <c r="K171" s="32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spans="1:26" ht="12.75" hidden="1" customHeight="1">
      <c r="A172" s="37" t="s">
        <v>158</v>
      </c>
      <c r="B172" s="32"/>
      <c r="C172" s="33"/>
      <c r="D172" s="34">
        <f t="shared" si="46"/>
        <v>0</v>
      </c>
      <c r="E172" s="32">
        <v>0</v>
      </c>
      <c r="F172" s="32">
        <v>0</v>
      </c>
      <c r="G172" s="35">
        <f t="shared" si="45"/>
        <v>0</v>
      </c>
      <c r="H172" s="36">
        <v>0</v>
      </c>
      <c r="I172" s="74"/>
      <c r="J172" s="74"/>
      <c r="K172" s="32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spans="1:26" ht="12.75" customHeight="1">
      <c r="A173" s="37" t="s">
        <v>20</v>
      </c>
      <c r="B173" s="32"/>
      <c r="C173" s="33"/>
      <c r="D173" s="34">
        <f t="shared" si="46"/>
        <v>0</v>
      </c>
      <c r="E173" s="32"/>
      <c r="F173" s="32"/>
      <c r="G173" s="35"/>
      <c r="H173" s="36"/>
      <c r="I173" s="36">
        <v>200</v>
      </c>
      <c r="J173" s="36"/>
      <c r="K173" s="32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spans="1:26" ht="12.75" customHeight="1">
      <c r="A174" s="37" t="s">
        <v>21</v>
      </c>
      <c r="B174" s="32">
        <v>43000</v>
      </c>
      <c r="C174" s="33"/>
      <c r="D174" s="34">
        <f t="shared" si="46"/>
        <v>43000</v>
      </c>
      <c r="E174" s="32">
        <f t="shared" ref="E174:F174" si="47">43000</f>
        <v>43000</v>
      </c>
      <c r="F174" s="32">
        <f t="shared" si="47"/>
        <v>43000</v>
      </c>
      <c r="G174" s="35">
        <f t="shared" ref="G174:G180" si="48">(B174)-(E174)</f>
        <v>0</v>
      </c>
      <c r="H174" s="36">
        <f>43000</f>
        <v>43000</v>
      </c>
      <c r="I174" s="36">
        <v>45150</v>
      </c>
      <c r="J174" s="74"/>
      <c r="K174" s="32">
        <v>43000</v>
      </c>
      <c r="L174" s="46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spans="1:26" ht="12.75" customHeight="1">
      <c r="A175" s="37" t="s">
        <v>160</v>
      </c>
      <c r="B175" s="32"/>
      <c r="C175" s="33"/>
      <c r="D175" s="34">
        <f t="shared" si="46"/>
        <v>0</v>
      </c>
      <c r="E175" s="32"/>
      <c r="F175" s="32"/>
      <c r="G175" s="35">
        <f t="shared" si="48"/>
        <v>0</v>
      </c>
      <c r="H175" s="36">
        <v>0</v>
      </c>
      <c r="I175" s="36"/>
      <c r="J175" s="36"/>
      <c r="K175" s="32">
        <v>140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hidden="1" customHeight="1">
      <c r="A176" s="37" t="s">
        <v>285</v>
      </c>
      <c r="B176" s="32"/>
      <c r="C176" s="33"/>
      <c r="D176" s="34">
        <f t="shared" si="46"/>
        <v>0</v>
      </c>
      <c r="E176" s="32">
        <v>0</v>
      </c>
      <c r="F176" s="32">
        <f>15000</f>
        <v>15000</v>
      </c>
      <c r="G176" s="35">
        <f t="shared" si="48"/>
        <v>0</v>
      </c>
      <c r="H176" s="36">
        <v>0</v>
      </c>
      <c r="I176" s="74"/>
      <c r="J176" s="74"/>
      <c r="K176" s="32">
        <v>0</v>
      </c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spans="1:26" ht="12.75" customHeight="1">
      <c r="A177" s="37" t="s">
        <v>22</v>
      </c>
      <c r="B177" s="32">
        <v>995</v>
      </c>
      <c r="C177" s="33"/>
      <c r="D177" s="34">
        <f t="shared" si="46"/>
        <v>995</v>
      </c>
      <c r="E177" s="32">
        <v>1000</v>
      </c>
      <c r="F177" s="32"/>
      <c r="G177" s="35">
        <f t="shared" si="48"/>
        <v>-5</v>
      </c>
      <c r="H177" s="36">
        <v>1000</v>
      </c>
      <c r="I177" s="36">
        <v>1000</v>
      </c>
      <c r="J177" s="74"/>
      <c r="K177" s="32">
        <v>1000</v>
      </c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spans="1:26" ht="12.75" customHeight="1">
      <c r="A178" s="37" t="s">
        <v>23</v>
      </c>
      <c r="B178" s="32">
        <v>11673.75</v>
      </c>
      <c r="C178" s="33"/>
      <c r="D178" s="34">
        <f t="shared" si="46"/>
        <v>11673.75</v>
      </c>
      <c r="E178" s="32">
        <v>15000</v>
      </c>
      <c r="F178" s="32">
        <v>5000</v>
      </c>
      <c r="G178" s="35">
        <f t="shared" si="48"/>
        <v>-3326.25</v>
      </c>
      <c r="H178" s="36">
        <v>6500</v>
      </c>
      <c r="I178" s="36">
        <v>15000</v>
      </c>
      <c r="J178" s="36"/>
      <c r="K178" s="32">
        <v>4230</v>
      </c>
      <c r="L178" s="76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37" t="s">
        <v>24</v>
      </c>
      <c r="B179" s="32">
        <v>5312.95</v>
      </c>
      <c r="C179" s="33"/>
      <c r="D179" s="34">
        <f t="shared" si="46"/>
        <v>5312.95</v>
      </c>
      <c r="E179" s="32">
        <f>3500+1812.95</f>
        <v>5312.95</v>
      </c>
      <c r="F179" s="32"/>
      <c r="G179" s="35">
        <f t="shared" si="48"/>
        <v>0</v>
      </c>
      <c r="H179" s="36">
        <v>3500</v>
      </c>
      <c r="I179" s="36"/>
      <c r="J179" s="36"/>
      <c r="K179" s="32"/>
      <c r="L179" s="76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hidden="1" customHeight="1">
      <c r="A180" s="37" t="s">
        <v>169</v>
      </c>
      <c r="B180" s="32"/>
      <c r="C180" s="33"/>
      <c r="D180" s="34">
        <f t="shared" si="46"/>
        <v>0</v>
      </c>
      <c r="E180" s="32"/>
      <c r="F180" s="32"/>
      <c r="G180" s="35">
        <f t="shared" si="48"/>
        <v>0</v>
      </c>
      <c r="H180" s="36"/>
      <c r="I180" s="36"/>
      <c r="J180" s="36"/>
      <c r="K180" s="32">
        <v>0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37" t="s">
        <v>170</v>
      </c>
      <c r="B181" s="32"/>
      <c r="C181" s="33"/>
      <c r="D181" s="34">
        <f t="shared" si="46"/>
        <v>0</v>
      </c>
      <c r="E181" s="32"/>
      <c r="F181" s="32"/>
      <c r="G181" s="35"/>
      <c r="H181" s="36"/>
      <c r="I181" s="36">
        <v>5000</v>
      </c>
      <c r="J181" s="36"/>
      <c r="K181" s="3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37" t="s">
        <v>65</v>
      </c>
      <c r="B182" s="32"/>
      <c r="C182" s="33"/>
      <c r="D182" s="34">
        <f t="shared" si="46"/>
        <v>0</v>
      </c>
      <c r="E182" s="32"/>
      <c r="F182" s="32">
        <v>0</v>
      </c>
      <c r="G182" s="35">
        <f t="shared" ref="G182:G210" si="49">(B182)-(E182)</f>
        <v>0</v>
      </c>
      <c r="H182" s="36">
        <v>0</v>
      </c>
      <c r="I182" s="36"/>
      <c r="J182" s="36"/>
      <c r="K182" s="32">
        <v>124.09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hidden="1" customHeight="1">
      <c r="A183" s="37" t="s">
        <v>58</v>
      </c>
      <c r="B183" s="32"/>
      <c r="C183" s="33"/>
      <c r="D183" s="34">
        <f t="shared" si="46"/>
        <v>0</v>
      </c>
      <c r="E183" s="32"/>
      <c r="F183" s="32"/>
      <c r="G183" s="35">
        <f t="shared" si="49"/>
        <v>0</v>
      </c>
      <c r="H183" s="36">
        <v>0</v>
      </c>
      <c r="I183" s="36"/>
      <c r="J183" s="36"/>
      <c r="K183" s="32">
        <v>0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37" t="s">
        <v>66</v>
      </c>
      <c r="B184" s="32"/>
      <c r="C184" s="33"/>
      <c r="D184" s="34">
        <f t="shared" si="46"/>
        <v>0</v>
      </c>
      <c r="E184" s="32">
        <v>2300</v>
      </c>
      <c r="F184" s="32"/>
      <c r="G184" s="35">
        <f t="shared" si="49"/>
        <v>-2300</v>
      </c>
      <c r="H184" s="36"/>
      <c r="I184" s="36"/>
      <c r="J184" s="36"/>
      <c r="K184" s="3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37" t="s">
        <v>67</v>
      </c>
      <c r="B185" s="32">
        <v>5000</v>
      </c>
      <c r="C185" s="33"/>
      <c r="D185" s="34">
        <f t="shared" si="46"/>
        <v>5000</v>
      </c>
      <c r="E185" s="32">
        <v>5000</v>
      </c>
      <c r="F185" s="32"/>
      <c r="G185" s="35">
        <f t="shared" si="49"/>
        <v>0</v>
      </c>
      <c r="H185" s="36">
        <v>0</v>
      </c>
      <c r="I185" s="36"/>
      <c r="J185" s="36"/>
      <c r="K185" s="3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37" t="s">
        <v>68</v>
      </c>
      <c r="B186" s="32"/>
      <c r="C186" s="32">
        <v>126062.46</v>
      </c>
      <c r="D186" s="34">
        <f t="shared" si="46"/>
        <v>126062.46</v>
      </c>
      <c r="E186" s="32">
        <v>40500</v>
      </c>
      <c r="F186" s="32"/>
      <c r="G186" s="35">
        <f t="shared" si="49"/>
        <v>-40500</v>
      </c>
      <c r="H186" s="36">
        <v>0</v>
      </c>
      <c r="I186" s="36"/>
      <c r="J186" s="36"/>
      <c r="K186" s="3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37" t="s">
        <v>69</v>
      </c>
      <c r="B187" s="32"/>
      <c r="C187" s="33"/>
      <c r="D187" s="34">
        <f t="shared" si="46"/>
        <v>0</v>
      </c>
      <c r="E187" s="32">
        <v>100</v>
      </c>
      <c r="F187" s="32">
        <v>0</v>
      </c>
      <c r="G187" s="35">
        <f t="shared" si="49"/>
        <v>-100</v>
      </c>
      <c r="H187" s="36">
        <v>100</v>
      </c>
      <c r="I187" s="36">
        <v>100</v>
      </c>
      <c r="J187" s="74"/>
      <c r="K187" s="32">
        <v>70</v>
      </c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spans="1:26" ht="12.75" customHeight="1">
      <c r="A188" s="37" t="s">
        <v>70</v>
      </c>
      <c r="B188" s="32">
        <v>2383</v>
      </c>
      <c r="C188" s="33"/>
      <c r="D188" s="34">
        <f t="shared" si="46"/>
        <v>2383</v>
      </c>
      <c r="E188" s="32">
        <v>47658.55</v>
      </c>
      <c r="F188" s="32"/>
      <c r="G188" s="35">
        <f t="shared" si="49"/>
        <v>-45275.55</v>
      </c>
      <c r="H188" s="36"/>
      <c r="I188" s="36"/>
      <c r="J188" s="74"/>
      <c r="K188" s="32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spans="1:26" ht="12.75" customHeight="1">
      <c r="A189" s="37" t="s">
        <v>71</v>
      </c>
      <c r="B189" s="32">
        <v>500</v>
      </c>
      <c r="C189" s="33"/>
      <c r="D189" s="34">
        <f t="shared" si="46"/>
        <v>500</v>
      </c>
      <c r="E189" s="32">
        <v>500</v>
      </c>
      <c r="F189" s="32"/>
      <c r="G189" s="35">
        <f t="shared" si="49"/>
        <v>0</v>
      </c>
      <c r="H189" s="36">
        <v>0</v>
      </c>
      <c r="I189" s="36"/>
      <c r="J189" s="36"/>
      <c r="K189" s="3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37" t="s">
        <v>72</v>
      </c>
      <c r="B190" s="32"/>
      <c r="C190" s="33"/>
      <c r="D190" s="34">
        <f t="shared" si="46"/>
        <v>0</v>
      </c>
      <c r="E190" s="32">
        <f t="shared" ref="E190:F190" si="50">2000</f>
        <v>2000</v>
      </c>
      <c r="F190" s="32">
        <f t="shared" si="50"/>
        <v>2000</v>
      </c>
      <c r="G190" s="35">
        <f t="shared" si="49"/>
        <v>-2000</v>
      </c>
      <c r="H190" s="36">
        <f>2000</f>
        <v>2000</v>
      </c>
      <c r="I190" s="36"/>
      <c r="J190" s="74"/>
      <c r="K190" s="32">
        <v>1234.3499999999999</v>
      </c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spans="1:26" ht="12.75" hidden="1" customHeight="1">
      <c r="A191" s="37" t="s">
        <v>59</v>
      </c>
      <c r="B191" s="32"/>
      <c r="C191" s="33"/>
      <c r="D191" s="34">
        <f t="shared" si="46"/>
        <v>0</v>
      </c>
      <c r="E191" s="32"/>
      <c r="F191" s="32"/>
      <c r="G191" s="35">
        <f t="shared" si="49"/>
        <v>0</v>
      </c>
      <c r="H191" s="36">
        <v>0</v>
      </c>
      <c r="I191" s="36"/>
      <c r="J191" s="36"/>
      <c r="K191" s="32">
        <v>0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hidden="1" customHeight="1">
      <c r="A192" s="37" t="s">
        <v>61</v>
      </c>
      <c r="B192" s="32"/>
      <c r="C192" s="33"/>
      <c r="D192" s="34">
        <f t="shared" si="46"/>
        <v>0</v>
      </c>
      <c r="E192" s="32"/>
      <c r="F192" s="32"/>
      <c r="G192" s="35">
        <f t="shared" si="49"/>
        <v>0</v>
      </c>
      <c r="H192" s="36">
        <v>0</v>
      </c>
      <c r="I192" s="36"/>
      <c r="J192" s="36"/>
      <c r="K192" s="32">
        <v>0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hidden="1" customHeight="1">
      <c r="A193" s="37" t="s">
        <v>73</v>
      </c>
      <c r="B193" s="32"/>
      <c r="C193" s="33"/>
      <c r="D193" s="34">
        <f t="shared" si="46"/>
        <v>0</v>
      </c>
      <c r="E193" s="32"/>
      <c r="F193" s="32">
        <f>200</f>
        <v>200</v>
      </c>
      <c r="G193" s="35">
        <f t="shared" si="49"/>
        <v>0</v>
      </c>
      <c r="H193" s="36">
        <v>0</v>
      </c>
      <c r="I193" s="74"/>
      <c r="J193" s="74"/>
      <c r="K193" s="32">
        <v>0</v>
      </c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spans="1:26" ht="12.75" customHeight="1">
      <c r="A194" s="37" t="s">
        <v>0</v>
      </c>
      <c r="B194" s="32"/>
      <c r="C194" s="33"/>
      <c r="D194" s="34">
        <f t="shared" si="46"/>
        <v>0</v>
      </c>
      <c r="E194" s="32">
        <v>250</v>
      </c>
      <c r="F194" s="32"/>
      <c r="G194" s="35">
        <f t="shared" si="49"/>
        <v>-250</v>
      </c>
      <c r="H194" s="36"/>
      <c r="I194" s="36"/>
      <c r="J194" s="74"/>
      <c r="K194" s="32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spans="1:26" ht="12.75" customHeight="1">
      <c r="A195" s="37" t="s">
        <v>189</v>
      </c>
      <c r="B195" s="32">
        <v>1452</v>
      </c>
      <c r="C195" s="33"/>
      <c r="D195" s="34">
        <f t="shared" si="46"/>
        <v>1452</v>
      </c>
      <c r="E195" s="32">
        <v>1452</v>
      </c>
      <c r="F195" s="32">
        <f>800</f>
        <v>800</v>
      </c>
      <c r="G195" s="35">
        <f t="shared" si="49"/>
        <v>0</v>
      </c>
      <c r="H195" s="36">
        <v>900</v>
      </c>
      <c r="I195" s="36">
        <v>1500</v>
      </c>
      <c r="J195" s="74"/>
      <c r="K195" s="32">
        <v>877.35</v>
      </c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spans="1:26" ht="12.75" customHeight="1">
      <c r="A196" s="37" t="s">
        <v>64</v>
      </c>
      <c r="B196" s="32">
        <v>12991</v>
      </c>
      <c r="C196" s="61"/>
      <c r="D196" s="34">
        <f t="shared" si="46"/>
        <v>12991</v>
      </c>
      <c r="E196" s="32">
        <f t="shared" ref="E196:F196" si="51">13000</f>
        <v>13000</v>
      </c>
      <c r="F196" s="32">
        <f t="shared" si="51"/>
        <v>13000</v>
      </c>
      <c r="G196" s="35">
        <f t="shared" si="49"/>
        <v>-9</v>
      </c>
      <c r="H196" s="36">
        <f>13000</f>
        <v>13000</v>
      </c>
      <c r="I196" s="36">
        <v>8267</v>
      </c>
      <c r="J196" s="74"/>
      <c r="K196" s="32">
        <v>12991</v>
      </c>
      <c r="L196" s="46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spans="1:26" ht="12.75" hidden="1" customHeight="1">
      <c r="A197" s="37" t="s">
        <v>188</v>
      </c>
      <c r="B197" s="32"/>
      <c r="C197" s="33"/>
      <c r="D197" s="34">
        <f t="shared" si="46"/>
        <v>0</v>
      </c>
      <c r="E197" s="32">
        <v>0</v>
      </c>
      <c r="F197" s="32"/>
      <c r="G197" s="35">
        <f t="shared" si="49"/>
        <v>0</v>
      </c>
      <c r="H197" s="36">
        <v>0</v>
      </c>
      <c r="I197" s="74"/>
      <c r="J197" s="74"/>
      <c r="K197" s="32">
        <v>0</v>
      </c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spans="1:26" ht="12.75" customHeight="1">
      <c r="A198" s="37" t="s">
        <v>1</v>
      </c>
      <c r="B198" s="32"/>
      <c r="C198" s="33"/>
      <c r="D198" s="34">
        <f t="shared" si="46"/>
        <v>0</v>
      </c>
      <c r="E198" s="32">
        <v>3000</v>
      </c>
      <c r="F198" s="32">
        <v>2500</v>
      </c>
      <c r="G198" s="35">
        <f t="shared" si="49"/>
        <v>-3000</v>
      </c>
      <c r="H198" s="36">
        <v>3000</v>
      </c>
      <c r="I198" s="36">
        <v>3000</v>
      </c>
      <c r="J198" s="36"/>
      <c r="K198" s="32">
        <v>2768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37" t="s">
        <v>192</v>
      </c>
      <c r="B199" s="32"/>
      <c r="C199" s="33"/>
      <c r="D199" s="34">
        <f t="shared" si="46"/>
        <v>0</v>
      </c>
      <c r="E199" s="32">
        <v>500</v>
      </c>
      <c r="F199" s="32">
        <v>500</v>
      </c>
      <c r="G199" s="35">
        <f t="shared" si="49"/>
        <v>-500</v>
      </c>
      <c r="H199" s="36">
        <v>500</v>
      </c>
      <c r="I199" s="36"/>
      <c r="J199" s="36"/>
      <c r="K199" s="3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37" t="s">
        <v>2</v>
      </c>
      <c r="B200" s="32"/>
      <c r="C200" s="33"/>
      <c r="D200" s="34">
        <f t="shared" si="46"/>
        <v>0</v>
      </c>
      <c r="E200" s="32">
        <v>1000</v>
      </c>
      <c r="F200" s="32"/>
      <c r="G200" s="35">
        <f t="shared" si="49"/>
        <v>-1000</v>
      </c>
      <c r="H200" s="36">
        <v>1000</v>
      </c>
      <c r="I200" s="36">
        <v>1000</v>
      </c>
      <c r="J200" s="36"/>
      <c r="K200" s="32">
        <v>1000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37" t="s">
        <v>74</v>
      </c>
      <c r="B201" s="32">
        <v>8000</v>
      </c>
      <c r="C201" s="33"/>
      <c r="D201" s="34">
        <f t="shared" si="46"/>
        <v>8000</v>
      </c>
      <c r="E201" s="32">
        <f t="shared" ref="E201:F201" si="52">8000</f>
        <v>8000</v>
      </c>
      <c r="F201" s="32">
        <f t="shared" si="52"/>
        <v>8000</v>
      </c>
      <c r="G201" s="35">
        <f t="shared" si="49"/>
        <v>0</v>
      </c>
      <c r="H201" s="36">
        <f>8000</f>
        <v>8000</v>
      </c>
      <c r="I201" s="36">
        <v>8000</v>
      </c>
      <c r="J201" s="74"/>
      <c r="K201" s="32">
        <v>7936.61</v>
      </c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spans="1:26" ht="12.75" customHeight="1">
      <c r="A202" s="37" t="s">
        <v>76</v>
      </c>
      <c r="B202" s="32">
        <v>796</v>
      </c>
      <c r="C202" s="33"/>
      <c r="D202" s="34">
        <f t="shared" si="46"/>
        <v>796</v>
      </c>
      <c r="E202" s="32">
        <v>5000</v>
      </c>
      <c r="F202" s="32">
        <v>5000</v>
      </c>
      <c r="G202" s="35">
        <f t="shared" si="49"/>
        <v>-4204</v>
      </c>
      <c r="H202" s="36">
        <v>5000</v>
      </c>
      <c r="I202" s="36">
        <v>5000</v>
      </c>
      <c r="J202" s="36"/>
      <c r="K202" s="32">
        <v>4609.95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hidden="1" customHeight="1">
      <c r="A203" s="37" t="s">
        <v>77</v>
      </c>
      <c r="B203" s="32">
        <v>0</v>
      </c>
      <c r="C203" s="33"/>
      <c r="D203" s="34">
        <f t="shared" si="46"/>
        <v>0</v>
      </c>
      <c r="E203" s="32">
        <v>0</v>
      </c>
      <c r="F203" s="32">
        <v>0</v>
      </c>
      <c r="G203" s="35">
        <f t="shared" si="49"/>
        <v>0</v>
      </c>
      <c r="H203" s="36">
        <v>0</v>
      </c>
      <c r="I203" s="36"/>
      <c r="J203" s="36"/>
      <c r="K203" s="32">
        <v>0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37" t="s">
        <v>3</v>
      </c>
      <c r="B204" s="32">
        <v>1708</v>
      </c>
      <c r="C204" s="33"/>
      <c r="D204" s="34">
        <f t="shared" si="46"/>
        <v>1708</v>
      </c>
      <c r="E204" s="32">
        <v>2250</v>
      </c>
      <c r="F204" s="32">
        <f>1500</f>
        <v>1500</v>
      </c>
      <c r="G204" s="35">
        <f t="shared" si="49"/>
        <v>-542</v>
      </c>
      <c r="H204" s="36">
        <v>2250</v>
      </c>
      <c r="I204" s="36">
        <v>2000</v>
      </c>
      <c r="J204" s="74"/>
      <c r="K204" s="32">
        <v>2138.9299999999998</v>
      </c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spans="1:26" ht="12.75" hidden="1" customHeight="1">
      <c r="A205" s="37" t="s">
        <v>79</v>
      </c>
      <c r="B205" s="32">
        <v>0</v>
      </c>
      <c r="C205" s="33"/>
      <c r="D205" s="34">
        <f t="shared" si="46"/>
        <v>0</v>
      </c>
      <c r="E205" s="32"/>
      <c r="F205" s="32"/>
      <c r="G205" s="35">
        <f t="shared" si="49"/>
        <v>0</v>
      </c>
      <c r="H205" s="36"/>
      <c r="I205" s="36"/>
      <c r="J205" s="36"/>
      <c r="K205" s="32">
        <v>0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hidden="1" customHeight="1">
      <c r="A206" s="37" t="s">
        <v>81</v>
      </c>
      <c r="B206" s="32">
        <v>0</v>
      </c>
      <c r="C206" s="33"/>
      <c r="D206" s="34">
        <f t="shared" si="46"/>
        <v>0</v>
      </c>
      <c r="E206" s="32">
        <v>0</v>
      </c>
      <c r="F206" s="32">
        <v>0</v>
      </c>
      <c r="G206" s="35">
        <f t="shared" si="49"/>
        <v>0</v>
      </c>
      <c r="H206" s="36">
        <v>0</v>
      </c>
      <c r="I206" s="36"/>
      <c r="J206" s="36"/>
      <c r="K206" s="32">
        <v>0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37" t="s">
        <v>4</v>
      </c>
      <c r="B207" s="32">
        <f>38945.07-2383</f>
        <v>36562.07</v>
      </c>
      <c r="C207" s="77"/>
      <c r="D207" s="34">
        <f t="shared" si="46"/>
        <v>36562.07</v>
      </c>
      <c r="E207" s="32">
        <f>D207</f>
        <v>36562.07</v>
      </c>
      <c r="F207" s="32"/>
      <c r="G207" s="35">
        <f t="shared" si="49"/>
        <v>0</v>
      </c>
      <c r="H207" s="36">
        <v>45000</v>
      </c>
      <c r="I207" s="36"/>
      <c r="J207" s="36"/>
      <c r="K207" s="32">
        <f>8790.32+2996.86</f>
        <v>11787.18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37" t="s">
        <v>5</v>
      </c>
      <c r="B208" s="32"/>
      <c r="C208" s="33"/>
      <c r="D208" s="34">
        <f t="shared" si="46"/>
        <v>0</v>
      </c>
      <c r="E208" s="32">
        <v>0</v>
      </c>
      <c r="F208" s="32">
        <v>0</v>
      </c>
      <c r="G208" s="35">
        <f t="shared" si="49"/>
        <v>0</v>
      </c>
      <c r="H208" s="36"/>
      <c r="I208" s="36"/>
      <c r="J208" s="36"/>
      <c r="K208" s="32">
        <v>15086.74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hidden="1" customHeight="1">
      <c r="A209" s="37" t="s">
        <v>8</v>
      </c>
      <c r="B209" s="32">
        <v>0</v>
      </c>
      <c r="C209" s="33"/>
      <c r="D209" s="34">
        <f t="shared" si="46"/>
        <v>0</v>
      </c>
      <c r="E209" s="32"/>
      <c r="F209" s="32"/>
      <c r="G209" s="35">
        <f t="shared" si="49"/>
        <v>0</v>
      </c>
      <c r="H209" s="36"/>
      <c r="I209" s="36"/>
      <c r="J209" s="36"/>
      <c r="K209" s="32">
        <v>0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37" t="s">
        <v>9</v>
      </c>
      <c r="B210" s="32">
        <f>26850-1828</f>
        <v>25022</v>
      </c>
      <c r="C210" s="32">
        <v>1828</v>
      </c>
      <c r="D210" s="34">
        <f t="shared" si="46"/>
        <v>26850</v>
      </c>
      <c r="E210" s="32">
        <f>22000+6000</f>
        <v>28000</v>
      </c>
      <c r="F210" s="32">
        <f>20088</f>
        <v>20088</v>
      </c>
      <c r="G210" s="35">
        <f t="shared" si="49"/>
        <v>-2978</v>
      </c>
      <c r="H210" s="36">
        <v>22000</v>
      </c>
      <c r="I210" s="45">
        <v>25000</v>
      </c>
      <c r="J210" s="74"/>
      <c r="K210" s="32">
        <v>19260</v>
      </c>
      <c r="L210" s="46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spans="1:26" ht="12.75" customHeight="1">
      <c r="A211" s="52" t="s">
        <v>10</v>
      </c>
      <c r="B211" s="53">
        <f>SUBTOTAL(9,B131:B210)</f>
        <v>319794.2</v>
      </c>
      <c r="C211" s="53">
        <f>SUBTOTAL(9,C131:C210)</f>
        <v>127890.46</v>
      </c>
      <c r="D211" s="54">
        <f t="shared" ref="D211:H211" si="53">SUBTOTAL(9,D131:D210)</f>
        <v>447684.66000000003</v>
      </c>
      <c r="E211" s="53">
        <f>SUBTOTAL(9,E131:E210)</f>
        <v>438410.57</v>
      </c>
      <c r="F211" s="53">
        <f t="shared" si="53"/>
        <v>681107</v>
      </c>
      <c r="G211" s="55">
        <f t="shared" si="53"/>
        <v>-118616.37</v>
      </c>
      <c r="H211" s="56">
        <f t="shared" si="53"/>
        <v>301940</v>
      </c>
      <c r="I211" s="57">
        <f>SUBTOTAL(9,I131:I210)</f>
        <v>416101</v>
      </c>
      <c r="J211" s="57"/>
      <c r="K211" s="53">
        <f>SUBTOTAL(9,K131:K210)</f>
        <v>275787.19999999995</v>
      </c>
      <c r="L211" s="6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37" t="s">
        <v>161</v>
      </c>
      <c r="B212" s="32"/>
      <c r="C212" s="33"/>
      <c r="D212" s="34"/>
      <c r="E212" s="32"/>
      <c r="F212" s="32"/>
      <c r="G212" s="35"/>
      <c r="H212" s="36"/>
      <c r="I212" s="36"/>
      <c r="J212" s="36"/>
      <c r="K212" s="3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37" t="s">
        <v>162</v>
      </c>
      <c r="B213" s="32">
        <v>3520</v>
      </c>
      <c r="C213" s="33"/>
      <c r="D213" s="34">
        <f t="shared" ref="D213:D215" si="54">B213+C213</f>
        <v>3520</v>
      </c>
      <c r="E213" s="32"/>
      <c r="F213" s="32"/>
      <c r="G213" s="35">
        <f t="shared" ref="G213:G215" si="55">(B213)-(E213)</f>
        <v>3520</v>
      </c>
      <c r="H213" s="36">
        <v>0</v>
      </c>
      <c r="I213" s="36"/>
      <c r="J213" s="36"/>
      <c r="K213" s="3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37" t="s">
        <v>163</v>
      </c>
      <c r="B214" s="32">
        <v>5500</v>
      </c>
      <c r="C214" s="33"/>
      <c r="D214" s="34">
        <f t="shared" si="54"/>
        <v>5500</v>
      </c>
      <c r="E214" s="32"/>
      <c r="F214" s="32"/>
      <c r="G214" s="35">
        <f t="shared" si="55"/>
        <v>5500</v>
      </c>
      <c r="H214" s="36"/>
      <c r="I214" s="36"/>
      <c r="J214" s="36"/>
      <c r="K214" s="3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37" t="s">
        <v>164</v>
      </c>
      <c r="B215" s="32">
        <v>1136</v>
      </c>
      <c r="C215" s="33"/>
      <c r="D215" s="34">
        <f t="shared" si="54"/>
        <v>1136</v>
      </c>
      <c r="E215" s="32"/>
      <c r="F215" s="32"/>
      <c r="G215" s="35">
        <f t="shared" si="55"/>
        <v>1136</v>
      </c>
      <c r="H215" s="36">
        <v>0</v>
      </c>
      <c r="I215" s="45"/>
      <c r="J215" s="36"/>
      <c r="K215" s="3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37" t="s">
        <v>165</v>
      </c>
      <c r="B216" s="47">
        <f t="shared" ref="B216:I216" si="56">SUBTOTAL(9,B212:B215)</f>
        <v>10156</v>
      </c>
      <c r="C216" s="48">
        <f t="shared" si="56"/>
        <v>0</v>
      </c>
      <c r="D216" s="49">
        <f t="shared" si="56"/>
        <v>10156</v>
      </c>
      <c r="E216" s="47">
        <f t="shared" si="56"/>
        <v>0</v>
      </c>
      <c r="F216" s="47">
        <f t="shared" si="56"/>
        <v>0</v>
      </c>
      <c r="G216" s="50">
        <f t="shared" si="56"/>
        <v>10156</v>
      </c>
      <c r="H216" s="51">
        <f t="shared" si="56"/>
        <v>0</v>
      </c>
      <c r="I216" s="99">
        <f t="shared" si="56"/>
        <v>0</v>
      </c>
      <c r="J216" s="36"/>
      <c r="K216" s="47">
        <f>SUBTOTAL(9,K212:K215)</f>
        <v>0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31" t="s">
        <v>166</v>
      </c>
      <c r="B217" s="47">
        <f t="shared" ref="B217:I217" si="57">SUBTOTAL(9,B66:B216)</f>
        <v>362979.37000000005</v>
      </c>
      <c r="C217" s="47">
        <f t="shared" si="57"/>
        <v>136448.59</v>
      </c>
      <c r="D217" s="49">
        <f t="shared" si="57"/>
        <v>499427.96000000008</v>
      </c>
      <c r="E217" s="47">
        <f t="shared" si="57"/>
        <v>486410.57</v>
      </c>
      <c r="F217" s="47">
        <f t="shared" si="57"/>
        <v>700607</v>
      </c>
      <c r="G217" s="50">
        <f t="shared" si="57"/>
        <v>-123431.20000000001</v>
      </c>
      <c r="H217" s="51">
        <f t="shared" si="57"/>
        <v>349940</v>
      </c>
      <c r="I217" s="99">
        <f t="shared" si="57"/>
        <v>468101</v>
      </c>
      <c r="J217" s="36"/>
      <c r="K217" s="47">
        <f>SUBTOTAL(9,K66:K216)</f>
        <v>319974.82</v>
      </c>
      <c r="L217" s="6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52" t="s">
        <v>13</v>
      </c>
      <c r="B218" s="53">
        <f t="shared" ref="B218:I218" si="58">(B62)-(B217)</f>
        <v>43337.499999999942</v>
      </c>
      <c r="C218" s="53">
        <f t="shared" si="58"/>
        <v>-135698.59</v>
      </c>
      <c r="D218" s="54">
        <f t="shared" si="58"/>
        <v>-92361.090000000084</v>
      </c>
      <c r="E218" s="53">
        <f t="shared" si="58"/>
        <v>-158910.57</v>
      </c>
      <c r="F218" s="53">
        <f t="shared" si="58"/>
        <v>-375607</v>
      </c>
      <c r="G218" s="55">
        <f t="shared" si="58"/>
        <v>202248.07</v>
      </c>
      <c r="H218" s="56">
        <f t="shared" si="58"/>
        <v>-22440</v>
      </c>
      <c r="I218" s="57">
        <f t="shared" si="58"/>
        <v>-63101</v>
      </c>
      <c r="J218" s="57"/>
      <c r="K218" s="53">
        <f>(K62)-(K217)</f>
        <v>112021.13999999996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79" t="s">
        <v>167</v>
      </c>
      <c r="B219" s="32"/>
      <c r="C219" s="33"/>
      <c r="D219" s="34">
        <f t="shared" ref="D219:D220" si="59">B219+C219</f>
        <v>0</v>
      </c>
      <c r="E219" s="32">
        <v>0</v>
      </c>
      <c r="F219" s="32"/>
      <c r="G219" s="35">
        <f t="shared" ref="G219:G220" si="60">(B219)-(E219)</f>
        <v>0</v>
      </c>
      <c r="H219" s="36"/>
      <c r="I219" s="36"/>
      <c r="J219" s="36"/>
      <c r="K219" s="32">
        <v>485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79" t="s">
        <v>168</v>
      </c>
      <c r="B220" s="40">
        <v>303.07</v>
      </c>
      <c r="C220" s="41"/>
      <c r="D220" s="42">
        <f t="shared" si="59"/>
        <v>303.07</v>
      </c>
      <c r="E220" s="40">
        <v>0</v>
      </c>
      <c r="F220" s="40"/>
      <c r="G220" s="44">
        <f t="shared" si="60"/>
        <v>303.07</v>
      </c>
      <c r="H220" s="45"/>
      <c r="I220" s="45"/>
      <c r="J220" s="36"/>
      <c r="K220" s="40">
        <v>267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52" t="s">
        <v>96</v>
      </c>
      <c r="B221" s="78">
        <f t="shared" ref="B221:E221" si="61">SUM(B218:B220)</f>
        <v>43640.569999999942</v>
      </c>
      <c r="C221" s="78">
        <f t="shared" si="61"/>
        <v>-135698.59</v>
      </c>
      <c r="D221" s="54">
        <f>SUM(D218:D220)</f>
        <v>-92058.020000000077</v>
      </c>
      <c r="E221" s="78">
        <f t="shared" si="61"/>
        <v>-158910.57</v>
      </c>
      <c r="F221" s="78">
        <f>(F65)-(F220)</f>
        <v>0</v>
      </c>
      <c r="G221" s="55">
        <f t="shared" ref="G221:I221" si="62">SUM(G218:G220)</f>
        <v>202551.14</v>
      </c>
      <c r="H221" s="57">
        <f t="shared" si="62"/>
        <v>-22440</v>
      </c>
      <c r="I221" s="57">
        <f t="shared" si="62"/>
        <v>-63101</v>
      </c>
      <c r="J221" s="57"/>
      <c r="K221" s="78">
        <f>SUM(K218:K220)</f>
        <v>112773.13999999996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79" t="s">
        <v>48</v>
      </c>
      <c r="B222" s="32">
        <f>K224</f>
        <v>564988.1399999999</v>
      </c>
      <c r="C222" s="80"/>
      <c r="D222" s="80"/>
      <c r="E222" s="81"/>
      <c r="F222" s="81"/>
      <c r="G222" s="81"/>
      <c r="H222" s="45" t="e">
        <f>#REF!</f>
        <v>#REF!</v>
      </c>
      <c r="I222" s="36">
        <f>B224</f>
        <v>472930.11999999988</v>
      </c>
      <c r="J222" s="36"/>
      <c r="K222" s="32">
        <v>452215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79" t="s">
        <v>49</v>
      </c>
      <c r="B223" s="32">
        <f>C221</f>
        <v>-135698.59</v>
      </c>
      <c r="C223" s="80"/>
      <c r="D223" s="80"/>
      <c r="E223" s="81"/>
      <c r="F223" s="81"/>
      <c r="G223" s="81"/>
      <c r="H223" s="36" t="e">
        <f>H218+H222</f>
        <v>#REF!</v>
      </c>
      <c r="I223" s="1"/>
      <c r="J223" s="36"/>
      <c r="K223" s="8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52" t="s">
        <v>50</v>
      </c>
      <c r="B224" s="83">
        <f>SUM(B221:B223)</f>
        <v>472930.11999999988</v>
      </c>
      <c r="C224" s="84"/>
      <c r="D224" s="84"/>
      <c r="E224" s="85"/>
      <c r="F224" s="85"/>
      <c r="G224" s="85"/>
      <c r="H224" s="86"/>
      <c r="I224" s="1"/>
      <c r="J224" s="86"/>
      <c r="K224" s="87">
        <f>SUM(K221:K223)</f>
        <v>564988.1399999999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">
      <c r="A225" s="79" t="s">
        <v>51</v>
      </c>
      <c r="B225" s="32">
        <f>-125000-12515+C186</f>
        <v>-11452.539999999994</v>
      </c>
      <c r="C225" s="80"/>
      <c r="D225" s="80"/>
      <c r="E225" s="81"/>
      <c r="F225" s="81"/>
      <c r="G225" s="81"/>
      <c r="H225" s="36"/>
      <c r="I225" s="64">
        <f>B225</f>
        <v>-11452.539999999994</v>
      </c>
      <c r="J225" s="36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">
      <c r="A226" s="79" t="s">
        <v>52</v>
      </c>
      <c r="B226" s="32">
        <f>G186+G188+G184</f>
        <v>-88075.55</v>
      </c>
      <c r="C226" s="80"/>
      <c r="D226" s="80"/>
      <c r="E226" s="81"/>
      <c r="F226" s="81"/>
      <c r="G226" s="81"/>
      <c r="H226" s="36"/>
      <c r="I226" s="64">
        <f>B226</f>
        <v>-88075.55</v>
      </c>
      <c r="J226" s="3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52" t="s">
        <v>53</v>
      </c>
      <c r="B227" s="83">
        <f>SUM(B224:B226)</f>
        <v>373402.02999999991</v>
      </c>
      <c r="C227" s="84"/>
      <c r="D227" s="84"/>
      <c r="E227" s="85"/>
      <c r="F227" s="85"/>
      <c r="G227" s="85"/>
      <c r="H227" s="86"/>
      <c r="I227" s="100">
        <f>SUM(I221:I226)</f>
        <v>310301.02999999991</v>
      </c>
      <c r="J227" s="86"/>
      <c r="K227" s="88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hidden="1" customHeight="1">
      <c r="A228" s="37" t="s">
        <v>54</v>
      </c>
      <c r="B228" s="88"/>
      <c r="C228" s="89"/>
      <c r="D228" s="89"/>
      <c r="E228" s="88"/>
      <c r="F228" s="88"/>
      <c r="G228" s="88"/>
      <c r="H228" s="86"/>
      <c r="I228" s="88"/>
      <c r="J228" s="86"/>
      <c r="K228" s="88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hidden="1" customHeight="1">
      <c r="A229" s="90" t="s">
        <v>55</v>
      </c>
      <c r="B229" s="1" t="s">
        <v>56</v>
      </c>
      <c r="C229" s="91"/>
      <c r="D229" s="91"/>
      <c r="E229" s="1"/>
      <c r="F229" s="1"/>
      <c r="G229" s="1"/>
      <c r="H229" s="92"/>
      <c r="I229" s="1"/>
      <c r="J229" s="9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hidden="1" customHeight="1">
      <c r="A230" s="63"/>
      <c r="B230" s="1" t="s">
        <v>99</v>
      </c>
      <c r="C230" s="91"/>
      <c r="D230" s="91"/>
      <c r="E230" s="1"/>
      <c r="F230" s="1"/>
      <c r="G230" s="1"/>
      <c r="H230" s="92"/>
      <c r="I230" s="1"/>
      <c r="J230" s="92"/>
      <c r="K230" s="60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hidden="1" customHeight="1">
      <c r="A231" s="1" t="s">
        <v>100</v>
      </c>
      <c r="B231" s="93">
        <f>34925</f>
        <v>34925</v>
      </c>
      <c r="C231" s="94"/>
      <c r="D231" s="94"/>
      <c r="E231" s="1"/>
      <c r="F231" s="1"/>
      <c r="G231" s="1"/>
      <c r="H231" s="92"/>
      <c r="I231" s="1"/>
      <c r="J231" s="92"/>
      <c r="K231" s="60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hidden="1" customHeight="1">
      <c r="A232" s="95" t="s">
        <v>101</v>
      </c>
      <c r="B232" s="93">
        <f>10220+4290</f>
        <v>14510</v>
      </c>
      <c r="C232" s="94"/>
      <c r="D232" s="94"/>
      <c r="E232" s="1"/>
      <c r="F232" s="1"/>
      <c r="G232" s="1"/>
      <c r="H232" s="92"/>
      <c r="I232" s="1"/>
      <c r="J232" s="92"/>
      <c r="K232" s="60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hidden="1" customHeight="1">
      <c r="A233" s="1" t="s">
        <v>102</v>
      </c>
      <c r="B233" s="93">
        <f>-1000-26360-7290</f>
        <v>-34650</v>
      </c>
      <c r="C233" s="94"/>
      <c r="D233" s="94"/>
      <c r="E233" s="1"/>
      <c r="F233" s="1"/>
      <c r="G233" s="1"/>
      <c r="H233" s="92"/>
      <c r="I233" s="1"/>
      <c r="J233" s="9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hidden="1" customHeight="1">
      <c r="A234" s="95" t="s">
        <v>103</v>
      </c>
      <c r="B234" s="93">
        <f>-9855.2-374.4-454.5</f>
        <v>-10684.1</v>
      </c>
      <c r="C234" s="94"/>
      <c r="D234" s="94"/>
      <c r="E234" s="1"/>
      <c r="F234" s="96"/>
      <c r="G234" s="1"/>
      <c r="H234" s="92"/>
      <c r="I234" s="1"/>
      <c r="J234" s="92"/>
      <c r="K234" s="60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hidden="1" customHeight="1">
      <c r="A235" s="95" t="s">
        <v>104</v>
      </c>
      <c r="B235" s="93">
        <v>-450</v>
      </c>
      <c r="C235" s="94"/>
      <c r="D235" s="94"/>
      <c r="E235" s="1"/>
      <c r="F235" s="96"/>
      <c r="G235" s="1"/>
      <c r="H235" s="92"/>
      <c r="I235" s="1"/>
      <c r="J235" s="92"/>
      <c r="K235" s="60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hidden="1" customHeight="1">
      <c r="A236" s="95" t="s">
        <v>105</v>
      </c>
      <c r="B236" s="97">
        <f>SUM(B231:B235)</f>
        <v>3650.8999999999996</v>
      </c>
      <c r="C236" s="94"/>
      <c r="D236" s="94"/>
      <c r="E236" s="1"/>
      <c r="F236" s="96"/>
      <c r="G236" s="1"/>
      <c r="H236" s="92"/>
      <c r="I236" s="1"/>
      <c r="J236" s="92"/>
      <c r="K236" s="60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hidden="1" customHeight="1">
      <c r="A237" s="95"/>
      <c r="B237" s="93"/>
      <c r="C237" s="94"/>
      <c r="D237" s="94"/>
      <c r="E237" s="1"/>
      <c r="F237" s="96"/>
      <c r="G237" s="1"/>
      <c r="H237" s="92"/>
      <c r="I237" s="1"/>
      <c r="J237" s="92"/>
      <c r="K237" s="60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hidden="1" customHeight="1">
      <c r="A238" s="37" t="s">
        <v>106</v>
      </c>
      <c r="B238" s="88"/>
      <c r="C238" s="89"/>
      <c r="D238" s="89"/>
      <c r="E238" s="88"/>
      <c r="F238" s="88"/>
      <c r="G238" s="88"/>
      <c r="H238" s="86"/>
      <c r="I238" s="88"/>
      <c r="J238" s="86"/>
      <c r="K238" s="88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hidden="1" customHeight="1">
      <c r="A239" s="90" t="s">
        <v>55</v>
      </c>
      <c r="B239" s="1" t="s">
        <v>56</v>
      </c>
      <c r="C239" s="91"/>
      <c r="D239" s="91"/>
      <c r="E239" s="1"/>
      <c r="F239" s="1"/>
      <c r="G239" s="1"/>
      <c r="H239" s="92"/>
      <c r="I239" s="1"/>
      <c r="J239" s="9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hidden="1" customHeight="1">
      <c r="A240" s="63"/>
      <c r="B240" s="1" t="s">
        <v>99</v>
      </c>
      <c r="C240" s="91"/>
      <c r="D240" s="91"/>
      <c r="E240" s="1"/>
      <c r="F240" s="1"/>
      <c r="G240" s="1"/>
      <c r="H240" s="92"/>
      <c r="I240" s="1"/>
      <c r="J240" s="92"/>
      <c r="K240" s="60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hidden="1" customHeight="1">
      <c r="A241" s="1" t="s">
        <v>107</v>
      </c>
      <c r="B241" s="93">
        <v>3919.21</v>
      </c>
      <c r="C241" s="94"/>
      <c r="D241" s="94"/>
      <c r="E241" s="1"/>
      <c r="F241" s="1"/>
      <c r="G241" s="1"/>
      <c r="H241" s="92"/>
      <c r="I241" s="1"/>
      <c r="J241" s="92"/>
      <c r="K241" s="60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hidden="1" customHeight="1">
      <c r="A242" s="1" t="s">
        <v>108</v>
      </c>
      <c r="B242" s="93">
        <v>-3919.21</v>
      </c>
      <c r="C242" s="94"/>
      <c r="D242" s="94"/>
      <c r="E242" s="1"/>
      <c r="F242" s="1"/>
      <c r="G242" s="1"/>
      <c r="H242" s="92"/>
      <c r="I242" s="1"/>
      <c r="J242" s="92"/>
      <c r="K242" s="60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hidden="1" customHeight="1">
      <c r="A243" s="95" t="s">
        <v>105</v>
      </c>
      <c r="B243" s="97">
        <f>SUM(B238:B242)</f>
        <v>0</v>
      </c>
      <c r="C243" s="94"/>
      <c r="D243" s="94"/>
      <c r="E243" s="1"/>
      <c r="F243" s="1"/>
      <c r="G243" s="1"/>
      <c r="H243" s="92"/>
      <c r="I243" s="1"/>
      <c r="J243" s="9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hidden="1" customHeight="1">
      <c r="A244" s="1"/>
      <c r="B244" s="1"/>
      <c r="C244" s="91"/>
      <c r="D244" s="91"/>
      <c r="E244" s="1"/>
      <c r="F244" s="1"/>
      <c r="G244" s="1"/>
      <c r="H244" s="92"/>
      <c r="I244" s="1"/>
      <c r="J244" s="9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hidden="1" customHeight="1">
      <c r="A245" s="1"/>
      <c r="B245" s="1"/>
      <c r="C245" s="91"/>
      <c r="D245" s="91"/>
      <c r="E245" s="1"/>
      <c r="F245" s="1"/>
      <c r="G245" s="1"/>
      <c r="H245" s="92"/>
      <c r="I245" s="1"/>
      <c r="J245" s="9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hidden="1" customHeight="1">
      <c r="A246" s="98" t="s">
        <v>31</v>
      </c>
      <c r="B246" s="1"/>
      <c r="C246" s="91"/>
      <c r="D246" s="91"/>
      <c r="E246" s="1"/>
      <c r="F246" s="1"/>
      <c r="G246" s="1"/>
      <c r="H246" s="92"/>
      <c r="I246" s="1"/>
      <c r="J246" s="9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hidden="1" customHeight="1">
      <c r="A247" s="1" t="s">
        <v>32</v>
      </c>
      <c r="B247" s="93">
        <v>1050</v>
      </c>
      <c r="C247" s="94"/>
      <c r="D247" s="94"/>
      <c r="E247" s="1"/>
      <c r="F247" s="1"/>
      <c r="G247" s="1"/>
      <c r="H247" s="92"/>
      <c r="I247" s="1"/>
      <c r="J247" s="9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hidden="1" customHeight="1">
      <c r="A248" s="1" t="s">
        <v>33</v>
      </c>
      <c r="B248" s="93">
        <v>1050</v>
      </c>
      <c r="C248" s="94"/>
      <c r="D248" s="94"/>
      <c r="E248" s="1"/>
      <c r="F248" s="1"/>
      <c r="G248" s="1"/>
      <c r="H248" s="92"/>
      <c r="I248" s="1"/>
      <c r="J248" s="9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hidden="1" customHeight="1">
      <c r="A249" s="1" t="s">
        <v>34</v>
      </c>
      <c r="B249" s="93">
        <v>700</v>
      </c>
      <c r="C249" s="94"/>
      <c r="D249" s="94"/>
      <c r="E249" s="1"/>
      <c r="F249" s="1"/>
      <c r="G249" s="1"/>
      <c r="H249" s="92"/>
      <c r="I249" s="1"/>
      <c r="J249" s="9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hidden="1" customHeight="1">
      <c r="A250" s="1" t="s">
        <v>35</v>
      </c>
      <c r="B250" s="93">
        <v>700</v>
      </c>
      <c r="C250" s="94"/>
      <c r="D250" s="94"/>
      <c r="E250" s="1"/>
      <c r="F250" s="1"/>
      <c r="G250" s="1"/>
      <c r="H250" s="92"/>
      <c r="I250" s="1"/>
      <c r="J250" s="9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hidden="1" customHeight="1">
      <c r="A251" s="1" t="s">
        <v>36</v>
      </c>
      <c r="B251" s="93">
        <f>700+350</f>
        <v>1050</v>
      </c>
      <c r="C251" s="94"/>
      <c r="D251" s="94"/>
      <c r="E251" s="1"/>
      <c r="F251" s="1"/>
      <c r="G251" s="1"/>
      <c r="H251" s="92"/>
      <c r="I251" s="1"/>
      <c r="J251" s="9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hidden="1" customHeight="1">
      <c r="A252" s="1" t="s">
        <v>37</v>
      </c>
      <c r="B252" s="93">
        <v>1050</v>
      </c>
      <c r="C252" s="94"/>
      <c r="D252" s="94"/>
      <c r="E252" s="1"/>
      <c r="F252" s="1"/>
      <c r="G252" s="1"/>
      <c r="H252" s="92"/>
      <c r="I252" s="1"/>
      <c r="J252" s="9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hidden="1" customHeight="1">
      <c r="A253" s="1" t="s">
        <v>38</v>
      </c>
      <c r="B253" s="93">
        <v>700</v>
      </c>
      <c r="C253" s="94"/>
      <c r="D253" s="94"/>
      <c r="E253" s="1"/>
      <c r="F253" s="1"/>
      <c r="G253" s="1"/>
      <c r="H253" s="92"/>
      <c r="I253" s="1"/>
      <c r="J253" s="9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hidden="1" customHeight="1">
      <c r="A254" s="1"/>
      <c r="B254" s="97">
        <f>SUM(B247:B253)</f>
        <v>6300</v>
      </c>
      <c r="C254" s="94"/>
      <c r="D254" s="94"/>
      <c r="E254" s="93"/>
      <c r="F254" s="93"/>
      <c r="G254" s="1"/>
      <c r="H254" s="92"/>
      <c r="I254" s="1"/>
      <c r="J254" s="9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31"/>
      <c r="B255" s="1"/>
      <c r="C255" s="91"/>
      <c r="D255" s="91"/>
      <c r="E255" s="1"/>
      <c r="F255" s="1"/>
      <c r="G255" s="1"/>
      <c r="H255" s="92"/>
      <c r="I255" s="1"/>
      <c r="J255" s="9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91"/>
      <c r="D256" s="91"/>
      <c r="E256" s="1"/>
      <c r="F256" s="1"/>
      <c r="G256" s="1"/>
      <c r="H256" s="92"/>
      <c r="I256" s="1"/>
      <c r="J256" s="9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91"/>
      <c r="D257" s="91"/>
      <c r="E257" s="1"/>
      <c r="F257" s="1"/>
      <c r="G257" s="1"/>
      <c r="H257" s="92"/>
      <c r="I257" s="1"/>
      <c r="J257" s="9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91"/>
      <c r="D258" s="91"/>
      <c r="E258" s="1"/>
      <c r="F258" s="1"/>
      <c r="G258" s="1"/>
      <c r="H258" s="92"/>
      <c r="I258" s="1"/>
      <c r="J258" s="9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91"/>
      <c r="D259" s="91"/>
      <c r="E259" s="1"/>
      <c r="F259" s="1"/>
      <c r="G259" s="1"/>
      <c r="H259" s="92"/>
      <c r="I259" s="1"/>
      <c r="J259" s="9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91"/>
      <c r="D260" s="91"/>
      <c r="E260" s="1"/>
      <c r="F260" s="1"/>
      <c r="G260" s="1"/>
      <c r="H260" s="92"/>
      <c r="I260" s="1"/>
      <c r="J260" s="9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91"/>
      <c r="D261" s="91"/>
      <c r="E261" s="1"/>
      <c r="F261" s="1"/>
      <c r="G261" s="1"/>
      <c r="H261" s="92"/>
      <c r="I261" s="1"/>
      <c r="J261" s="9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91"/>
      <c r="D262" s="91"/>
      <c r="E262" s="1"/>
      <c r="F262" s="1"/>
      <c r="G262" s="1"/>
      <c r="H262" s="92"/>
      <c r="I262" s="1"/>
      <c r="J262" s="9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91"/>
      <c r="D263" s="91"/>
      <c r="E263" s="1"/>
      <c r="F263" s="1"/>
      <c r="G263" s="1"/>
      <c r="H263" s="92"/>
      <c r="I263" s="1"/>
      <c r="J263" s="9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91"/>
      <c r="D264" s="91"/>
      <c r="E264" s="1"/>
      <c r="F264" s="1"/>
      <c r="G264" s="1"/>
      <c r="H264" s="92"/>
      <c r="I264" s="1"/>
      <c r="J264" s="9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91"/>
      <c r="D265" s="91"/>
      <c r="E265" s="1"/>
      <c r="F265" s="1"/>
      <c r="G265" s="1"/>
      <c r="H265" s="92"/>
      <c r="I265" s="1"/>
      <c r="J265" s="9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91"/>
      <c r="D266" s="91"/>
      <c r="E266" s="1"/>
      <c r="F266" s="1"/>
      <c r="G266" s="1"/>
      <c r="H266" s="92"/>
      <c r="I266" s="1"/>
      <c r="J266" s="9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91"/>
      <c r="D267" s="91"/>
      <c r="E267" s="1"/>
      <c r="F267" s="1"/>
      <c r="G267" s="1"/>
      <c r="H267" s="92"/>
      <c r="I267" s="1"/>
      <c r="J267" s="9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91"/>
      <c r="D268" s="91"/>
      <c r="E268" s="1"/>
      <c r="F268" s="1"/>
      <c r="G268" s="1"/>
      <c r="H268" s="92"/>
      <c r="I268" s="1"/>
      <c r="J268" s="9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91"/>
      <c r="D269" s="91"/>
      <c r="E269" s="1"/>
      <c r="F269" s="1"/>
      <c r="G269" s="1"/>
      <c r="H269" s="92"/>
      <c r="I269" s="1"/>
      <c r="J269" s="9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91"/>
      <c r="D270" s="91"/>
      <c r="E270" s="1"/>
      <c r="F270" s="1"/>
      <c r="G270" s="1"/>
      <c r="H270" s="92"/>
      <c r="I270" s="1"/>
      <c r="J270" s="9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91"/>
      <c r="D271" s="91"/>
      <c r="E271" s="1"/>
      <c r="F271" s="1"/>
      <c r="G271" s="1"/>
      <c r="H271" s="92"/>
      <c r="I271" s="1"/>
      <c r="J271" s="9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91"/>
      <c r="D272" s="91"/>
      <c r="E272" s="1"/>
      <c r="F272" s="1"/>
      <c r="G272" s="1"/>
      <c r="H272" s="92"/>
      <c r="I272" s="1"/>
      <c r="J272" s="9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91"/>
      <c r="D273" s="91"/>
      <c r="E273" s="1"/>
      <c r="F273" s="1"/>
      <c r="G273" s="1"/>
      <c r="H273" s="92"/>
      <c r="I273" s="1"/>
      <c r="J273" s="9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91"/>
      <c r="D274" s="91"/>
      <c r="E274" s="1"/>
      <c r="F274" s="1"/>
      <c r="G274" s="1"/>
      <c r="H274" s="92"/>
      <c r="I274" s="1"/>
      <c r="J274" s="9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91"/>
      <c r="D275" s="91"/>
      <c r="E275" s="1"/>
      <c r="F275" s="1"/>
      <c r="G275" s="1"/>
      <c r="H275" s="92"/>
      <c r="I275" s="1"/>
      <c r="J275" s="9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91"/>
      <c r="D276" s="91"/>
      <c r="E276" s="1"/>
      <c r="F276" s="1"/>
      <c r="G276" s="1"/>
      <c r="H276" s="92"/>
      <c r="I276" s="1"/>
      <c r="J276" s="9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91"/>
      <c r="D277" s="91"/>
      <c r="E277" s="1"/>
      <c r="F277" s="1"/>
      <c r="G277" s="1"/>
      <c r="H277" s="92"/>
      <c r="I277" s="1"/>
      <c r="J277" s="9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91"/>
      <c r="D278" s="91"/>
      <c r="E278" s="1"/>
      <c r="F278" s="1"/>
      <c r="G278" s="1"/>
      <c r="H278" s="92"/>
      <c r="I278" s="1"/>
      <c r="J278" s="9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91"/>
      <c r="D279" s="91"/>
      <c r="E279" s="1"/>
      <c r="F279" s="1"/>
      <c r="G279" s="1"/>
      <c r="H279" s="92"/>
      <c r="I279" s="1"/>
      <c r="J279" s="9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91"/>
      <c r="D280" s="91"/>
      <c r="E280" s="1"/>
      <c r="F280" s="1"/>
      <c r="G280" s="1"/>
      <c r="H280" s="92"/>
      <c r="I280" s="1"/>
      <c r="J280" s="9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91"/>
      <c r="D281" s="91"/>
      <c r="E281" s="1"/>
      <c r="F281" s="1"/>
      <c r="G281" s="1"/>
      <c r="H281" s="92"/>
      <c r="I281" s="1"/>
      <c r="J281" s="9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91"/>
      <c r="D282" s="91"/>
      <c r="E282" s="1"/>
      <c r="F282" s="1"/>
      <c r="G282" s="1"/>
      <c r="H282" s="92"/>
      <c r="I282" s="1"/>
      <c r="J282" s="9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91"/>
      <c r="D283" s="91"/>
      <c r="E283" s="1"/>
      <c r="F283" s="1"/>
      <c r="G283" s="1"/>
      <c r="H283" s="92"/>
      <c r="I283" s="1"/>
      <c r="J283" s="9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91"/>
      <c r="D284" s="91"/>
      <c r="E284" s="1"/>
      <c r="F284" s="1"/>
      <c r="G284" s="1"/>
      <c r="H284" s="92"/>
      <c r="I284" s="1"/>
      <c r="J284" s="9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91"/>
      <c r="D285" s="91"/>
      <c r="E285" s="1"/>
      <c r="F285" s="1"/>
      <c r="G285" s="1"/>
      <c r="H285" s="92"/>
      <c r="I285" s="1"/>
      <c r="J285" s="9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91"/>
      <c r="D286" s="91"/>
      <c r="E286" s="1"/>
      <c r="F286" s="1"/>
      <c r="G286" s="1"/>
      <c r="H286" s="92"/>
      <c r="I286" s="1"/>
      <c r="J286" s="9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91"/>
      <c r="D287" s="91"/>
      <c r="E287" s="1"/>
      <c r="F287" s="1"/>
      <c r="G287" s="1"/>
      <c r="H287" s="92"/>
      <c r="I287" s="1"/>
      <c r="J287" s="9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91"/>
      <c r="D288" s="91"/>
      <c r="E288" s="1"/>
      <c r="F288" s="1"/>
      <c r="G288" s="1"/>
      <c r="H288" s="92"/>
      <c r="I288" s="1"/>
      <c r="J288" s="9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91"/>
      <c r="D289" s="91"/>
      <c r="E289" s="1"/>
      <c r="F289" s="1"/>
      <c r="G289" s="1"/>
      <c r="H289" s="92"/>
      <c r="I289" s="1"/>
      <c r="J289" s="9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91"/>
      <c r="D290" s="91"/>
      <c r="E290" s="1"/>
      <c r="F290" s="1"/>
      <c r="G290" s="1"/>
      <c r="H290" s="92"/>
      <c r="I290" s="1"/>
      <c r="J290" s="9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91"/>
      <c r="D291" s="91"/>
      <c r="E291" s="1"/>
      <c r="F291" s="1"/>
      <c r="G291" s="1"/>
      <c r="H291" s="92"/>
      <c r="I291" s="1"/>
      <c r="J291" s="9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91"/>
      <c r="D292" s="91"/>
      <c r="E292" s="1"/>
      <c r="F292" s="1"/>
      <c r="G292" s="1"/>
      <c r="H292" s="92"/>
      <c r="I292" s="1"/>
      <c r="J292" s="9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91"/>
      <c r="D293" s="91"/>
      <c r="E293" s="1"/>
      <c r="F293" s="1"/>
      <c r="G293" s="1"/>
      <c r="H293" s="92"/>
      <c r="I293" s="1"/>
      <c r="J293" s="9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91"/>
      <c r="D294" s="91"/>
      <c r="E294" s="1"/>
      <c r="F294" s="1"/>
      <c r="G294" s="1"/>
      <c r="H294" s="92"/>
      <c r="I294" s="1"/>
      <c r="J294" s="9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91"/>
      <c r="D295" s="91"/>
      <c r="E295" s="1"/>
      <c r="F295" s="1"/>
      <c r="G295" s="1"/>
      <c r="H295" s="92"/>
      <c r="I295" s="1"/>
      <c r="J295" s="9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91"/>
      <c r="D296" s="91"/>
      <c r="E296" s="1"/>
      <c r="F296" s="1"/>
      <c r="G296" s="1"/>
      <c r="H296" s="92"/>
      <c r="I296" s="1"/>
      <c r="J296" s="9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91"/>
      <c r="D297" s="91"/>
      <c r="E297" s="1"/>
      <c r="F297" s="1"/>
      <c r="G297" s="1"/>
      <c r="H297" s="92"/>
      <c r="I297" s="1"/>
      <c r="J297" s="9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91"/>
      <c r="D298" s="91"/>
      <c r="E298" s="1"/>
      <c r="F298" s="1"/>
      <c r="G298" s="1"/>
      <c r="H298" s="92"/>
      <c r="I298" s="1"/>
      <c r="J298" s="9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91"/>
      <c r="D299" s="91"/>
      <c r="E299" s="1"/>
      <c r="F299" s="1"/>
      <c r="G299" s="1"/>
      <c r="H299" s="92"/>
      <c r="I299" s="1"/>
      <c r="J299" s="9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91"/>
      <c r="D300" s="91"/>
      <c r="E300" s="1"/>
      <c r="F300" s="1"/>
      <c r="G300" s="1"/>
      <c r="H300" s="92"/>
      <c r="I300" s="1"/>
      <c r="J300" s="9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91"/>
      <c r="D301" s="91"/>
      <c r="E301" s="1"/>
      <c r="F301" s="1"/>
      <c r="G301" s="1"/>
      <c r="H301" s="92"/>
      <c r="I301" s="1"/>
      <c r="J301" s="9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91"/>
      <c r="D302" s="91"/>
      <c r="E302" s="1"/>
      <c r="F302" s="1"/>
      <c r="G302" s="1"/>
      <c r="H302" s="92"/>
      <c r="I302" s="1"/>
      <c r="J302" s="9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91"/>
      <c r="D303" s="91"/>
      <c r="E303" s="1"/>
      <c r="F303" s="1"/>
      <c r="G303" s="1"/>
      <c r="H303" s="92"/>
      <c r="I303" s="1"/>
      <c r="J303" s="9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91"/>
      <c r="D304" s="91"/>
      <c r="E304" s="1"/>
      <c r="F304" s="1"/>
      <c r="G304" s="1"/>
      <c r="H304" s="92"/>
      <c r="I304" s="1"/>
      <c r="J304" s="9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91"/>
      <c r="D305" s="91"/>
      <c r="E305" s="1"/>
      <c r="F305" s="1"/>
      <c r="G305" s="1"/>
      <c r="H305" s="92"/>
      <c r="I305" s="1"/>
      <c r="J305" s="9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91"/>
      <c r="D306" s="91"/>
      <c r="E306" s="1"/>
      <c r="F306" s="1"/>
      <c r="G306" s="1"/>
      <c r="H306" s="92"/>
      <c r="I306" s="1"/>
      <c r="J306" s="9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91"/>
      <c r="D307" s="91"/>
      <c r="E307" s="1"/>
      <c r="F307" s="1"/>
      <c r="G307" s="1"/>
      <c r="H307" s="92"/>
      <c r="I307" s="1"/>
      <c r="J307" s="9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91"/>
      <c r="D308" s="91"/>
      <c r="E308" s="1"/>
      <c r="F308" s="1"/>
      <c r="G308" s="1"/>
      <c r="H308" s="92"/>
      <c r="I308" s="1"/>
      <c r="J308" s="9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91"/>
      <c r="D309" s="91"/>
      <c r="E309" s="1"/>
      <c r="F309" s="1"/>
      <c r="G309" s="1"/>
      <c r="H309" s="92"/>
      <c r="I309" s="1"/>
      <c r="J309" s="9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91"/>
      <c r="D310" s="91"/>
      <c r="E310" s="1"/>
      <c r="F310" s="1"/>
      <c r="G310" s="1"/>
      <c r="H310" s="92"/>
      <c r="I310" s="1"/>
      <c r="J310" s="9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91"/>
      <c r="D311" s="91"/>
      <c r="E311" s="1"/>
      <c r="F311" s="1"/>
      <c r="G311" s="1"/>
      <c r="H311" s="92"/>
      <c r="I311" s="1"/>
      <c r="J311" s="9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91"/>
      <c r="D312" s="91"/>
      <c r="E312" s="1"/>
      <c r="F312" s="1"/>
      <c r="G312" s="1"/>
      <c r="H312" s="92"/>
      <c r="I312" s="1"/>
      <c r="J312" s="9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91"/>
      <c r="D313" s="91"/>
      <c r="E313" s="1"/>
      <c r="F313" s="1"/>
      <c r="G313" s="1"/>
      <c r="H313" s="92"/>
      <c r="I313" s="1"/>
      <c r="J313" s="9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91"/>
      <c r="D314" s="91"/>
      <c r="E314" s="1"/>
      <c r="F314" s="1"/>
      <c r="G314" s="1"/>
      <c r="H314" s="92"/>
      <c r="I314" s="1"/>
      <c r="J314" s="9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91"/>
      <c r="D315" s="91"/>
      <c r="E315" s="1"/>
      <c r="F315" s="1"/>
      <c r="G315" s="1"/>
      <c r="H315" s="92"/>
      <c r="I315" s="1"/>
      <c r="J315" s="9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91"/>
      <c r="D316" s="91"/>
      <c r="E316" s="1"/>
      <c r="F316" s="1"/>
      <c r="G316" s="1"/>
      <c r="H316" s="92"/>
      <c r="I316" s="1"/>
      <c r="J316" s="9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91"/>
      <c r="D317" s="91"/>
      <c r="E317" s="1"/>
      <c r="F317" s="1"/>
      <c r="G317" s="1"/>
      <c r="H317" s="92"/>
      <c r="I317" s="1"/>
      <c r="J317" s="9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91"/>
      <c r="D318" s="91"/>
      <c r="E318" s="1"/>
      <c r="F318" s="1"/>
      <c r="G318" s="1"/>
      <c r="H318" s="92"/>
      <c r="I318" s="1"/>
      <c r="J318" s="9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91"/>
      <c r="D319" s="91"/>
      <c r="E319" s="1"/>
      <c r="F319" s="1"/>
      <c r="G319" s="1"/>
      <c r="H319" s="92"/>
      <c r="I319" s="1"/>
      <c r="J319" s="9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91"/>
      <c r="D320" s="91"/>
      <c r="E320" s="1"/>
      <c r="F320" s="1"/>
      <c r="G320" s="1"/>
      <c r="H320" s="92"/>
      <c r="I320" s="1"/>
      <c r="J320" s="9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91"/>
      <c r="D321" s="91"/>
      <c r="E321" s="1"/>
      <c r="F321" s="1"/>
      <c r="G321" s="1"/>
      <c r="H321" s="92"/>
      <c r="I321" s="1"/>
      <c r="J321" s="9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91"/>
      <c r="D322" s="91"/>
      <c r="E322" s="1"/>
      <c r="F322" s="1"/>
      <c r="G322" s="1"/>
      <c r="H322" s="92"/>
      <c r="I322" s="1"/>
      <c r="J322" s="9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91"/>
      <c r="D323" s="91"/>
      <c r="E323" s="1"/>
      <c r="F323" s="1"/>
      <c r="G323" s="1"/>
      <c r="H323" s="92"/>
      <c r="I323" s="1"/>
      <c r="J323" s="9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91"/>
      <c r="D324" s="91"/>
      <c r="E324" s="1"/>
      <c r="F324" s="1"/>
      <c r="G324" s="1"/>
      <c r="H324" s="92"/>
      <c r="I324" s="1"/>
      <c r="J324" s="9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91"/>
      <c r="D325" s="91"/>
      <c r="E325" s="1"/>
      <c r="F325" s="1"/>
      <c r="G325" s="1"/>
      <c r="H325" s="92"/>
      <c r="I325" s="1"/>
      <c r="J325" s="9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91"/>
      <c r="D326" s="91"/>
      <c r="E326" s="1"/>
      <c r="F326" s="1"/>
      <c r="G326" s="1"/>
      <c r="H326" s="92"/>
      <c r="I326" s="1"/>
      <c r="J326" s="9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91"/>
      <c r="D327" s="91"/>
      <c r="E327" s="1"/>
      <c r="F327" s="1"/>
      <c r="G327" s="1"/>
      <c r="H327" s="92"/>
      <c r="I327" s="1"/>
      <c r="J327" s="9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91"/>
      <c r="D328" s="91"/>
      <c r="E328" s="1"/>
      <c r="F328" s="1"/>
      <c r="G328" s="1"/>
      <c r="H328" s="92"/>
      <c r="I328" s="1"/>
      <c r="J328" s="9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91"/>
      <c r="D329" s="91"/>
      <c r="E329" s="1"/>
      <c r="F329" s="1"/>
      <c r="G329" s="1"/>
      <c r="H329" s="92"/>
      <c r="I329" s="1"/>
      <c r="J329" s="9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91"/>
      <c r="D330" s="91"/>
      <c r="E330" s="1"/>
      <c r="F330" s="1"/>
      <c r="G330" s="1"/>
      <c r="H330" s="92"/>
      <c r="I330" s="1"/>
      <c r="J330" s="9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91"/>
      <c r="D331" s="91"/>
      <c r="E331" s="1"/>
      <c r="F331" s="1"/>
      <c r="G331" s="1"/>
      <c r="H331" s="92"/>
      <c r="I331" s="1"/>
      <c r="J331" s="9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91"/>
      <c r="D332" s="91"/>
      <c r="E332" s="1"/>
      <c r="F332" s="1"/>
      <c r="G332" s="1"/>
      <c r="H332" s="92"/>
      <c r="I332" s="1"/>
      <c r="J332" s="9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91"/>
      <c r="D333" s="91"/>
      <c r="E333" s="1"/>
      <c r="F333" s="1"/>
      <c r="G333" s="1"/>
      <c r="H333" s="92"/>
      <c r="I333" s="1"/>
      <c r="J333" s="9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91"/>
      <c r="D334" s="91"/>
      <c r="E334" s="1"/>
      <c r="F334" s="1"/>
      <c r="G334" s="1"/>
      <c r="H334" s="92"/>
      <c r="I334" s="1"/>
      <c r="J334" s="9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91"/>
      <c r="D335" s="91"/>
      <c r="E335" s="1"/>
      <c r="F335" s="1"/>
      <c r="G335" s="1"/>
      <c r="H335" s="92"/>
      <c r="I335" s="1"/>
      <c r="J335" s="9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91"/>
      <c r="D336" s="91"/>
      <c r="E336" s="1"/>
      <c r="F336" s="1"/>
      <c r="G336" s="1"/>
      <c r="H336" s="92"/>
      <c r="I336" s="1"/>
      <c r="J336" s="9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91"/>
      <c r="D337" s="91"/>
      <c r="E337" s="1"/>
      <c r="F337" s="1"/>
      <c r="G337" s="1"/>
      <c r="H337" s="92"/>
      <c r="I337" s="1"/>
      <c r="J337" s="9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91"/>
      <c r="D338" s="91"/>
      <c r="E338" s="1"/>
      <c r="F338" s="1"/>
      <c r="G338" s="1"/>
      <c r="H338" s="92"/>
      <c r="I338" s="1"/>
      <c r="J338" s="9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91"/>
      <c r="D339" s="91"/>
      <c r="E339" s="1"/>
      <c r="F339" s="1"/>
      <c r="G339" s="1"/>
      <c r="H339" s="92"/>
      <c r="I339" s="1"/>
      <c r="J339" s="9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91"/>
      <c r="D340" s="91"/>
      <c r="E340" s="1"/>
      <c r="F340" s="1"/>
      <c r="G340" s="1"/>
      <c r="H340" s="92"/>
      <c r="I340" s="1"/>
      <c r="J340" s="9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91"/>
      <c r="D341" s="91"/>
      <c r="E341" s="1"/>
      <c r="F341" s="1"/>
      <c r="G341" s="1"/>
      <c r="H341" s="92"/>
      <c r="I341" s="1"/>
      <c r="J341" s="9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91"/>
      <c r="D342" s="91"/>
      <c r="E342" s="1"/>
      <c r="F342" s="1"/>
      <c r="G342" s="1"/>
      <c r="H342" s="92"/>
      <c r="I342" s="1"/>
      <c r="J342" s="9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91"/>
      <c r="D343" s="91"/>
      <c r="E343" s="1"/>
      <c r="F343" s="1"/>
      <c r="G343" s="1"/>
      <c r="H343" s="92"/>
      <c r="I343" s="1"/>
      <c r="J343" s="9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91"/>
      <c r="D344" s="91"/>
      <c r="E344" s="1"/>
      <c r="F344" s="1"/>
      <c r="G344" s="1"/>
      <c r="H344" s="92"/>
      <c r="I344" s="1"/>
      <c r="J344" s="9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91"/>
      <c r="D345" s="91"/>
      <c r="E345" s="1"/>
      <c r="F345" s="1"/>
      <c r="G345" s="1"/>
      <c r="H345" s="92"/>
      <c r="I345" s="1"/>
      <c r="J345" s="9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91"/>
      <c r="D346" s="91"/>
      <c r="E346" s="1"/>
      <c r="F346" s="1"/>
      <c r="G346" s="1"/>
      <c r="H346" s="92"/>
      <c r="I346" s="1"/>
      <c r="J346" s="9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91"/>
      <c r="D347" s="91"/>
      <c r="E347" s="1"/>
      <c r="F347" s="1"/>
      <c r="G347" s="1"/>
      <c r="H347" s="92"/>
      <c r="I347" s="1"/>
      <c r="J347" s="9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91"/>
      <c r="D348" s="91"/>
      <c r="E348" s="1"/>
      <c r="F348" s="1"/>
      <c r="G348" s="1"/>
      <c r="H348" s="92"/>
      <c r="I348" s="1"/>
      <c r="J348" s="9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91"/>
      <c r="D349" s="91"/>
      <c r="E349" s="1"/>
      <c r="F349" s="1"/>
      <c r="G349" s="1"/>
      <c r="H349" s="92"/>
      <c r="I349" s="1"/>
      <c r="J349" s="9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91"/>
      <c r="D350" s="91"/>
      <c r="E350" s="1"/>
      <c r="F350" s="1"/>
      <c r="G350" s="1"/>
      <c r="H350" s="92"/>
      <c r="I350" s="1"/>
      <c r="J350" s="9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91"/>
      <c r="D351" s="91"/>
      <c r="E351" s="1"/>
      <c r="F351" s="1"/>
      <c r="G351" s="1"/>
      <c r="H351" s="92"/>
      <c r="I351" s="1"/>
      <c r="J351" s="9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91"/>
      <c r="D352" s="91"/>
      <c r="E352" s="1"/>
      <c r="F352" s="1"/>
      <c r="G352" s="1"/>
      <c r="H352" s="92"/>
      <c r="I352" s="1"/>
      <c r="J352" s="9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91"/>
      <c r="D353" s="91"/>
      <c r="E353" s="1"/>
      <c r="F353" s="1"/>
      <c r="G353" s="1"/>
      <c r="H353" s="92"/>
      <c r="I353" s="1"/>
      <c r="J353" s="9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91"/>
      <c r="D354" s="91"/>
      <c r="E354" s="1"/>
      <c r="F354" s="1"/>
      <c r="G354" s="1"/>
      <c r="H354" s="92"/>
      <c r="I354" s="1"/>
      <c r="J354" s="9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91"/>
      <c r="D355" s="91"/>
      <c r="E355" s="1"/>
      <c r="F355" s="1"/>
      <c r="G355" s="1"/>
      <c r="H355" s="92"/>
      <c r="I355" s="1"/>
      <c r="J355" s="9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91"/>
      <c r="D356" s="91"/>
      <c r="E356" s="1"/>
      <c r="F356" s="1"/>
      <c r="G356" s="1"/>
      <c r="H356" s="92"/>
      <c r="I356" s="1"/>
      <c r="J356" s="9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91"/>
      <c r="D357" s="91"/>
      <c r="E357" s="1"/>
      <c r="F357" s="1"/>
      <c r="G357" s="1"/>
      <c r="H357" s="92"/>
      <c r="I357" s="1"/>
      <c r="J357" s="9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91"/>
      <c r="D358" s="91"/>
      <c r="E358" s="1"/>
      <c r="F358" s="1"/>
      <c r="G358" s="1"/>
      <c r="H358" s="92"/>
      <c r="I358" s="1"/>
      <c r="J358" s="9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91"/>
      <c r="D359" s="91"/>
      <c r="E359" s="1"/>
      <c r="F359" s="1"/>
      <c r="G359" s="1"/>
      <c r="H359" s="92"/>
      <c r="I359" s="1"/>
      <c r="J359" s="9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91"/>
      <c r="D360" s="91"/>
      <c r="E360" s="1"/>
      <c r="F360" s="1"/>
      <c r="G360" s="1"/>
      <c r="H360" s="92"/>
      <c r="I360" s="1"/>
      <c r="J360" s="9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91"/>
      <c r="D361" s="91"/>
      <c r="E361" s="1"/>
      <c r="F361" s="1"/>
      <c r="G361" s="1"/>
      <c r="H361" s="92"/>
      <c r="I361" s="1"/>
      <c r="J361" s="9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91"/>
      <c r="D362" s="91"/>
      <c r="E362" s="1"/>
      <c r="F362" s="1"/>
      <c r="G362" s="1"/>
      <c r="H362" s="92"/>
      <c r="I362" s="1"/>
      <c r="J362" s="9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91"/>
      <c r="D363" s="91"/>
      <c r="E363" s="1"/>
      <c r="F363" s="1"/>
      <c r="G363" s="1"/>
      <c r="H363" s="92"/>
      <c r="I363" s="1"/>
      <c r="J363" s="9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91"/>
      <c r="D364" s="91"/>
      <c r="E364" s="1"/>
      <c r="F364" s="1"/>
      <c r="G364" s="1"/>
      <c r="H364" s="92"/>
      <c r="I364" s="1"/>
      <c r="J364" s="9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91"/>
      <c r="D365" s="91"/>
      <c r="E365" s="1"/>
      <c r="F365" s="1"/>
      <c r="G365" s="1"/>
      <c r="H365" s="92"/>
      <c r="I365" s="1"/>
      <c r="J365" s="9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91"/>
      <c r="D366" s="91"/>
      <c r="E366" s="1"/>
      <c r="F366" s="1"/>
      <c r="G366" s="1"/>
      <c r="H366" s="92"/>
      <c r="I366" s="1"/>
      <c r="J366" s="9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91"/>
      <c r="D367" s="91"/>
      <c r="E367" s="1"/>
      <c r="F367" s="1"/>
      <c r="G367" s="1"/>
      <c r="H367" s="92"/>
      <c r="I367" s="1"/>
      <c r="J367" s="9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91"/>
      <c r="D368" s="91"/>
      <c r="E368" s="1"/>
      <c r="F368" s="1"/>
      <c r="G368" s="1"/>
      <c r="H368" s="92"/>
      <c r="I368" s="1"/>
      <c r="J368" s="9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91"/>
      <c r="D369" s="91"/>
      <c r="E369" s="1"/>
      <c r="F369" s="1"/>
      <c r="G369" s="1"/>
      <c r="H369" s="92"/>
      <c r="I369" s="1"/>
      <c r="J369" s="9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91"/>
      <c r="D370" s="91"/>
      <c r="E370" s="1"/>
      <c r="F370" s="1"/>
      <c r="G370" s="1"/>
      <c r="H370" s="92"/>
      <c r="I370" s="1"/>
      <c r="J370" s="9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91"/>
      <c r="D371" s="91"/>
      <c r="E371" s="1"/>
      <c r="F371" s="1"/>
      <c r="G371" s="1"/>
      <c r="H371" s="92"/>
      <c r="I371" s="1"/>
      <c r="J371" s="9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91"/>
      <c r="D372" s="91"/>
      <c r="E372" s="1"/>
      <c r="F372" s="1"/>
      <c r="G372" s="1"/>
      <c r="H372" s="92"/>
      <c r="I372" s="1"/>
      <c r="J372" s="9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91"/>
      <c r="D373" s="91"/>
      <c r="E373" s="1"/>
      <c r="F373" s="1"/>
      <c r="G373" s="1"/>
      <c r="H373" s="92"/>
      <c r="I373" s="1"/>
      <c r="J373" s="9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91"/>
      <c r="D374" s="91"/>
      <c r="E374" s="1"/>
      <c r="F374" s="1"/>
      <c r="G374" s="1"/>
      <c r="H374" s="92"/>
      <c r="I374" s="1"/>
      <c r="J374" s="9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91"/>
      <c r="D375" s="91"/>
      <c r="E375" s="1"/>
      <c r="F375" s="1"/>
      <c r="G375" s="1"/>
      <c r="H375" s="92"/>
      <c r="I375" s="1"/>
      <c r="J375" s="9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91"/>
      <c r="D376" s="91"/>
      <c r="E376" s="1"/>
      <c r="F376" s="1"/>
      <c r="G376" s="1"/>
      <c r="H376" s="92"/>
      <c r="I376" s="1"/>
      <c r="J376" s="9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91"/>
      <c r="D377" s="91"/>
      <c r="E377" s="1"/>
      <c r="F377" s="1"/>
      <c r="G377" s="1"/>
      <c r="H377" s="92"/>
      <c r="I377" s="1"/>
      <c r="J377" s="9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91"/>
      <c r="D378" s="91"/>
      <c r="E378" s="1"/>
      <c r="F378" s="1"/>
      <c r="G378" s="1"/>
      <c r="H378" s="92"/>
      <c r="I378" s="1"/>
      <c r="J378" s="9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91"/>
      <c r="D379" s="91"/>
      <c r="E379" s="1"/>
      <c r="F379" s="1"/>
      <c r="G379" s="1"/>
      <c r="H379" s="92"/>
      <c r="I379" s="1"/>
      <c r="J379" s="9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91"/>
      <c r="D380" s="91"/>
      <c r="E380" s="1"/>
      <c r="F380" s="1"/>
      <c r="G380" s="1"/>
      <c r="H380" s="92"/>
      <c r="I380" s="1"/>
      <c r="J380" s="9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91"/>
      <c r="D381" s="91"/>
      <c r="E381" s="1"/>
      <c r="F381" s="1"/>
      <c r="G381" s="1"/>
      <c r="H381" s="92"/>
      <c r="I381" s="1"/>
      <c r="J381" s="9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91"/>
      <c r="D382" s="91"/>
      <c r="E382" s="1"/>
      <c r="F382" s="1"/>
      <c r="G382" s="1"/>
      <c r="H382" s="92"/>
      <c r="I382" s="1"/>
      <c r="J382" s="9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91"/>
      <c r="D383" s="91"/>
      <c r="E383" s="1"/>
      <c r="F383" s="1"/>
      <c r="G383" s="1"/>
      <c r="H383" s="92"/>
      <c r="I383" s="1"/>
      <c r="J383" s="9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91"/>
      <c r="D384" s="91"/>
      <c r="E384" s="1"/>
      <c r="F384" s="1"/>
      <c r="G384" s="1"/>
      <c r="H384" s="92"/>
      <c r="I384" s="1"/>
      <c r="J384" s="9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91"/>
      <c r="D385" s="91"/>
      <c r="E385" s="1"/>
      <c r="F385" s="1"/>
      <c r="G385" s="1"/>
      <c r="H385" s="92"/>
      <c r="I385" s="1"/>
      <c r="J385" s="9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91"/>
      <c r="D386" s="91"/>
      <c r="E386" s="1"/>
      <c r="F386" s="1"/>
      <c r="G386" s="1"/>
      <c r="H386" s="92"/>
      <c r="I386" s="1"/>
      <c r="J386" s="9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91"/>
      <c r="D387" s="91"/>
      <c r="E387" s="1"/>
      <c r="F387" s="1"/>
      <c r="G387" s="1"/>
      <c r="H387" s="92"/>
      <c r="I387" s="1"/>
      <c r="J387" s="9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91"/>
      <c r="D388" s="91"/>
      <c r="E388" s="1"/>
      <c r="F388" s="1"/>
      <c r="G388" s="1"/>
      <c r="H388" s="92"/>
      <c r="I388" s="1"/>
      <c r="J388" s="9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91"/>
      <c r="D389" s="91"/>
      <c r="E389" s="1"/>
      <c r="F389" s="1"/>
      <c r="G389" s="1"/>
      <c r="H389" s="92"/>
      <c r="I389" s="1"/>
      <c r="J389" s="9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91"/>
      <c r="D390" s="91"/>
      <c r="E390" s="1"/>
      <c r="F390" s="1"/>
      <c r="G390" s="1"/>
      <c r="H390" s="92"/>
      <c r="I390" s="1"/>
      <c r="J390" s="9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91"/>
      <c r="D391" s="91"/>
      <c r="E391" s="1"/>
      <c r="F391" s="1"/>
      <c r="G391" s="1"/>
      <c r="H391" s="92"/>
      <c r="I391" s="1"/>
      <c r="J391" s="9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91"/>
      <c r="D392" s="91"/>
      <c r="E392" s="1"/>
      <c r="F392" s="1"/>
      <c r="G392" s="1"/>
      <c r="H392" s="92"/>
      <c r="I392" s="1"/>
      <c r="J392" s="9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91"/>
      <c r="D393" s="91"/>
      <c r="E393" s="1"/>
      <c r="F393" s="1"/>
      <c r="G393" s="1"/>
      <c r="H393" s="92"/>
      <c r="I393" s="1"/>
      <c r="J393" s="9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91"/>
      <c r="D394" s="91"/>
      <c r="E394" s="1"/>
      <c r="F394" s="1"/>
      <c r="G394" s="1"/>
      <c r="H394" s="92"/>
      <c r="I394" s="1"/>
      <c r="J394" s="9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91"/>
      <c r="D395" s="91"/>
      <c r="E395" s="1"/>
      <c r="F395" s="1"/>
      <c r="G395" s="1"/>
      <c r="H395" s="92"/>
      <c r="I395" s="1"/>
      <c r="J395" s="9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91"/>
      <c r="D396" s="91"/>
      <c r="E396" s="1"/>
      <c r="F396" s="1"/>
      <c r="G396" s="1"/>
      <c r="H396" s="92"/>
      <c r="I396" s="1"/>
      <c r="J396" s="9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91"/>
      <c r="D397" s="91"/>
      <c r="E397" s="1"/>
      <c r="F397" s="1"/>
      <c r="G397" s="1"/>
      <c r="H397" s="92"/>
      <c r="I397" s="1"/>
      <c r="J397" s="9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91"/>
      <c r="D398" s="91"/>
      <c r="E398" s="1"/>
      <c r="F398" s="1"/>
      <c r="G398" s="1"/>
      <c r="H398" s="92"/>
      <c r="I398" s="1"/>
      <c r="J398" s="9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91"/>
      <c r="D399" s="91"/>
      <c r="E399" s="1"/>
      <c r="F399" s="1"/>
      <c r="G399" s="1"/>
      <c r="H399" s="92"/>
      <c r="I399" s="1"/>
      <c r="J399" s="9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91"/>
      <c r="D400" s="91"/>
      <c r="E400" s="1"/>
      <c r="F400" s="1"/>
      <c r="G400" s="1"/>
      <c r="H400" s="92"/>
      <c r="I400" s="1"/>
      <c r="J400" s="9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91"/>
      <c r="D401" s="91"/>
      <c r="E401" s="1"/>
      <c r="F401" s="1"/>
      <c r="G401" s="1"/>
      <c r="H401" s="92"/>
      <c r="I401" s="1"/>
      <c r="J401" s="9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91"/>
      <c r="D402" s="91"/>
      <c r="E402" s="1"/>
      <c r="F402" s="1"/>
      <c r="G402" s="1"/>
      <c r="H402" s="92"/>
      <c r="I402" s="1"/>
      <c r="J402" s="9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91"/>
      <c r="D403" s="91"/>
      <c r="E403" s="1"/>
      <c r="F403" s="1"/>
      <c r="G403" s="1"/>
      <c r="H403" s="92"/>
      <c r="I403" s="1"/>
      <c r="J403" s="9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91"/>
      <c r="D404" s="91"/>
      <c r="E404" s="1"/>
      <c r="F404" s="1"/>
      <c r="G404" s="1"/>
      <c r="H404" s="92"/>
      <c r="I404" s="1"/>
      <c r="J404" s="9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91"/>
      <c r="D405" s="91"/>
      <c r="E405" s="1"/>
      <c r="F405" s="1"/>
      <c r="G405" s="1"/>
      <c r="H405" s="92"/>
      <c r="I405" s="1"/>
      <c r="J405" s="9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91"/>
      <c r="D406" s="91"/>
      <c r="E406" s="1"/>
      <c r="F406" s="1"/>
      <c r="G406" s="1"/>
      <c r="H406" s="92"/>
      <c r="I406" s="1"/>
      <c r="J406" s="9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91"/>
      <c r="D407" s="91"/>
      <c r="E407" s="1"/>
      <c r="F407" s="1"/>
      <c r="G407" s="1"/>
      <c r="H407" s="92"/>
      <c r="I407" s="1"/>
      <c r="J407" s="9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91"/>
      <c r="D408" s="91"/>
      <c r="E408" s="1"/>
      <c r="F408" s="1"/>
      <c r="G408" s="1"/>
      <c r="H408" s="92"/>
      <c r="I408" s="1"/>
      <c r="J408" s="9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91"/>
      <c r="D409" s="91"/>
      <c r="E409" s="1"/>
      <c r="F409" s="1"/>
      <c r="G409" s="1"/>
      <c r="H409" s="92"/>
      <c r="I409" s="1"/>
      <c r="J409" s="9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91"/>
      <c r="D410" s="91"/>
      <c r="E410" s="1"/>
      <c r="F410" s="1"/>
      <c r="G410" s="1"/>
      <c r="H410" s="92"/>
      <c r="I410" s="1"/>
      <c r="J410" s="9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91"/>
      <c r="D411" s="91"/>
      <c r="E411" s="1"/>
      <c r="F411" s="1"/>
      <c r="G411" s="1"/>
      <c r="H411" s="92"/>
      <c r="I411" s="1"/>
      <c r="J411" s="9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91"/>
      <c r="D412" s="91"/>
      <c r="E412" s="1"/>
      <c r="F412" s="1"/>
      <c r="G412" s="1"/>
      <c r="H412" s="92"/>
      <c r="I412" s="1"/>
      <c r="J412" s="9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91"/>
      <c r="D413" s="91"/>
      <c r="E413" s="1"/>
      <c r="F413" s="1"/>
      <c r="G413" s="1"/>
      <c r="H413" s="92"/>
      <c r="I413" s="1"/>
      <c r="J413" s="9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91"/>
      <c r="D414" s="91"/>
      <c r="E414" s="1"/>
      <c r="F414" s="1"/>
      <c r="G414" s="1"/>
      <c r="H414" s="92"/>
      <c r="I414" s="1"/>
      <c r="J414" s="9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91"/>
      <c r="D415" s="91"/>
      <c r="E415" s="1"/>
      <c r="F415" s="1"/>
      <c r="G415" s="1"/>
      <c r="H415" s="92"/>
      <c r="I415" s="1"/>
      <c r="J415" s="9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91"/>
      <c r="D416" s="91"/>
      <c r="E416" s="1"/>
      <c r="F416" s="1"/>
      <c r="G416" s="1"/>
      <c r="H416" s="92"/>
      <c r="I416" s="1"/>
      <c r="J416" s="9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91"/>
      <c r="D417" s="91"/>
      <c r="E417" s="1"/>
      <c r="F417" s="1"/>
      <c r="G417" s="1"/>
      <c r="H417" s="92"/>
      <c r="I417" s="1"/>
      <c r="J417" s="9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91"/>
      <c r="D418" s="91"/>
      <c r="E418" s="1"/>
      <c r="F418" s="1"/>
      <c r="G418" s="1"/>
      <c r="H418" s="92"/>
      <c r="I418" s="1"/>
      <c r="J418" s="9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91"/>
      <c r="D419" s="91"/>
      <c r="E419" s="1"/>
      <c r="F419" s="1"/>
      <c r="G419" s="1"/>
      <c r="H419" s="92"/>
      <c r="I419" s="1"/>
      <c r="J419" s="9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91"/>
      <c r="D420" s="91"/>
      <c r="E420" s="1"/>
      <c r="F420" s="1"/>
      <c r="G420" s="1"/>
      <c r="H420" s="92"/>
      <c r="I420" s="1"/>
      <c r="J420" s="9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91"/>
      <c r="D421" s="91"/>
      <c r="E421" s="1"/>
      <c r="F421" s="1"/>
      <c r="G421" s="1"/>
      <c r="H421" s="92"/>
      <c r="I421" s="1"/>
      <c r="J421" s="9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91"/>
      <c r="D422" s="91"/>
      <c r="E422" s="1"/>
      <c r="F422" s="1"/>
      <c r="G422" s="1"/>
      <c r="H422" s="92"/>
      <c r="I422" s="1"/>
      <c r="J422" s="9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91"/>
      <c r="D423" s="91"/>
      <c r="E423" s="1"/>
      <c r="F423" s="1"/>
      <c r="G423" s="1"/>
      <c r="H423" s="92"/>
      <c r="I423" s="1"/>
      <c r="J423" s="9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91"/>
      <c r="D424" s="91"/>
      <c r="E424" s="1"/>
      <c r="F424" s="1"/>
      <c r="G424" s="1"/>
      <c r="H424" s="92"/>
      <c r="I424" s="1"/>
      <c r="J424" s="9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91"/>
      <c r="D425" s="91"/>
      <c r="E425" s="1"/>
      <c r="F425" s="1"/>
      <c r="G425" s="1"/>
      <c r="H425" s="92"/>
      <c r="I425" s="1"/>
      <c r="J425" s="9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91"/>
      <c r="D426" s="91"/>
      <c r="E426" s="1"/>
      <c r="F426" s="1"/>
      <c r="G426" s="1"/>
      <c r="H426" s="92"/>
      <c r="I426" s="1"/>
      <c r="J426" s="9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91"/>
      <c r="D427" s="91"/>
      <c r="E427" s="1"/>
      <c r="F427" s="1"/>
      <c r="G427" s="1"/>
      <c r="H427" s="92"/>
      <c r="I427" s="1"/>
      <c r="J427" s="9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91"/>
      <c r="D428" s="91"/>
      <c r="E428" s="1"/>
      <c r="F428" s="1"/>
      <c r="G428" s="1"/>
      <c r="H428" s="92"/>
      <c r="I428" s="1"/>
      <c r="J428" s="9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91"/>
      <c r="D429" s="91"/>
      <c r="E429" s="1"/>
      <c r="F429" s="1"/>
      <c r="G429" s="1"/>
      <c r="H429" s="92"/>
      <c r="I429" s="1"/>
      <c r="J429" s="9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91"/>
      <c r="D430" s="91"/>
      <c r="E430" s="1"/>
      <c r="F430" s="1"/>
      <c r="G430" s="1"/>
      <c r="H430" s="92"/>
      <c r="I430" s="1"/>
      <c r="J430" s="9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91"/>
      <c r="D431" s="91"/>
      <c r="E431" s="1"/>
      <c r="F431" s="1"/>
      <c r="G431" s="1"/>
      <c r="H431" s="92"/>
      <c r="I431" s="1"/>
      <c r="J431" s="9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91"/>
      <c r="D432" s="91"/>
      <c r="E432" s="1"/>
      <c r="F432" s="1"/>
      <c r="G432" s="1"/>
      <c r="H432" s="92"/>
      <c r="I432" s="1"/>
      <c r="J432" s="9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91"/>
      <c r="D433" s="91"/>
      <c r="E433" s="1"/>
      <c r="F433" s="1"/>
      <c r="G433" s="1"/>
      <c r="H433" s="92"/>
      <c r="I433" s="1"/>
      <c r="J433" s="9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91"/>
      <c r="D434" s="91"/>
      <c r="E434" s="1"/>
      <c r="F434" s="1"/>
      <c r="G434" s="1"/>
      <c r="H434" s="92"/>
      <c r="I434" s="1"/>
      <c r="J434" s="9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91"/>
      <c r="D435" s="91"/>
      <c r="E435" s="1"/>
      <c r="F435" s="1"/>
      <c r="G435" s="1"/>
      <c r="H435" s="92"/>
      <c r="I435" s="1"/>
      <c r="J435" s="9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91"/>
      <c r="D436" s="91"/>
      <c r="E436" s="1"/>
      <c r="F436" s="1"/>
      <c r="G436" s="1"/>
      <c r="H436" s="92"/>
      <c r="I436" s="1"/>
      <c r="J436" s="9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91"/>
      <c r="D437" s="91"/>
      <c r="E437" s="1"/>
      <c r="F437" s="1"/>
      <c r="G437" s="1"/>
      <c r="H437" s="92"/>
      <c r="I437" s="1"/>
      <c r="J437" s="9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91"/>
      <c r="D438" s="91"/>
      <c r="E438" s="1"/>
      <c r="F438" s="1"/>
      <c r="G438" s="1"/>
      <c r="H438" s="92"/>
      <c r="I438" s="1"/>
      <c r="J438" s="9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91"/>
      <c r="D439" s="91"/>
      <c r="E439" s="1"/>
      <c r="F439" s="1"/>
      <c r="G439" s="1"/>
      <c r="H439" s="92"/>
      <c r="I439" s="1"/>
      <c r="J439" s="9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91"/>
      <c r="D440" s="91"/>
      <c r="E440" s="1"/>
      <c r="F440" s="1"/>
      <c r="G440" s="1"/>
      <c r="H440" s="92"/>
      <c r="I440" s="1"/>
      <c r="J440" s="9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91"/>
      <c r="D441" s="91"/>
      <c r="E441" s="1"/>
      <c r="F441" s="1"/>
      <c r="G441" s="1"/>
      <c r="H441" s="92"/>
      <c r="I441" s="1"/>
      <c r="J441" s="9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91"/>
      <c r="D442" s="91"/>
      <c r="E442" s="1"/>
      <c r="F442" s="1"/>
      <c r="G442" s="1"/>
      <c r="H442" s="92"/>
      <c r="I442" s="1"/>
      <c r="J442" s="9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91"/>
      <c r="D443" s="91"/>
      <c r="E443" s="1"/>
      <c r="F443" s="1"/>
      <c r="G443" s="1"/>
      <c r="H443" s="92"/>
      <c r="I443" s="1"/>
      <c r="J443" s="9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91"/>
      <c r="D444" s="91"/>
      <c r="E444" s="1"/>
      <c r="F444" s="1"/>
      <c r="G444" s="1"/>
      <c r="H444" s="92"/>
      <c r="I444" s="1"/>
      <c r="J444" s="9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91"/>
      <c r="D445" s="91"/>
      <c r="E445" s="1"/>
      <c r="F445" s="1"/>
      <c r="G445" s="1"/>
      <c r="H445" s="92"/>
      <c r="I445" s="1"/>
      <c r="J445" s="9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91"/>
      <c r="D446" s="91"/>
      <c r="E446" s="1"/>
      <c r="F446" s="1"/>
      <c r="G446" s="1"/>
      <c r="H446" s="92"/>
      <c r="I446" s="1"/>
      <c r="J446" s="9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91"/>
      <c r="D447" s="91"/>
      <c r="E447" s="1"/>
      <c r="F447" s="1"/>
      <c r="G447" s="1"/>
      <c r="H447" s="92"/>
      <c r="I447" s="1"/>
      <c r="J447" s="9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91"/>
      <c r="D448" s="91"/>
      <c r="E448" s="1"/>
      <c r="F448" s="1"/>
      <c r="G448" s="1"/>
      <c r="H448" s="92"/>
      <c r="I448" s="1"/>
      <c r="J448" s="9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91"/>
      <c r="D449" s="91"/>
      <c r="E449" s="1"/>
      <c r="F449" s="1"/>
      <c r="G449" s="1"/>
      <c r="H449" s="92"/>
      <c r="I449" s="1"/>
      <c r="J449" s="9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91"/>
      <c r="D450" s="91"/>
      <c r="E450" s="1"/>
      <c r="F450" s="1"/>
      <c r="G450" s="1"/>
      <c r="H450" s="92"/>
      <c r="I450" s="1"/>
      <c r="J450" s="9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91"/>
      <c r="D451" s="91"/>
      <c r="E451" s="1"/>
      <c r="F451" s="1"/>
      <c r="G451" s="1"/>
      <c r="H451" s="92"/>
      <c r="I451" s="1"/>
      <c r="J451" s="9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91"/>
      <c r="D452" s="91"/>
      <c r="E452" s="1"/>
      <c r="F452" s="1"/>
      <c r="G452" s="1"/>
      <c r="H452" s="92"/>
      <c r="I452" s="1"/>
      <c r="J452" s="9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91"/>
      <c r="D453" s="91"/>
      <c r="E453" s="1"/>
      <c r="F453" s="1"/>
      <c r="G453" s="1"/>
      <c r="H453" s="92"/>
      <c r="I453" s="1"/>
      <c r="J453" s="9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91"/>
      <c r="D454" s="91"/>
      <c r="E454" s="1"/>
      <c r="F454" s="1"/>
      <c r="G454" s="1"/>
      <c r="H454" s="92"/>
      <c r="I454" s="1"/>
      <c r="J454" s="9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91"/>
      <c r="D455" s="91"/>
      <c r="E455" s="1"/>
      <c r="F455" s="1"/>
      <c r="G455" s="1"/>
      <c r="H455" s="92"/>
      <c r="I455" s="1"/>
      <c r="J455" s="9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91"/>
      <c r="D456" s="91"/>
      <c r="E456" s="1"/>
      <c r="F456" s="1"/>
      <c r="G456" s="1"/>
      <c r="H456" s="92"/>
      <c r="I456" s="1"/>
      <c r="J456" s="9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91"/>
      <c r="D457" s="91"/>
      <c r="E457" s="1"/>
      <c r="F457" s="1"/>
      <c r="G457" s="1"/>
      <c r="H457" s="92"/>
      <c r="I457" s="1"/>
      <c r="J457" s="9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91"/>
      <c r="D458" s="91"/>
      <c r="E458" s="1"/>
      <c r="F458" s="1"/>
      <c r="G458" s="1"/>
      <c r="H458" s="92"/>
      <c r="I458" s="1"/>
      <c r="J458" s="9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91"/>
      <c r="D459" s="91"/>
      <c r="E459" s="1"/>
      <c r="F459" s="1"/>
      <c r="G459" s="1"/>
      <c r="H459" s="92"/>
      <c r="I459" s="1"/>
      <c r="J459" s="9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91"/>
      <c r="D460" s="91"/>
      <c r="E460" s="1"/>
      <c r="F460" s="1"/>
      <c r="G460" s="1"/>
      <c r="H460" s="92"/>
      <c r="I460" s="1"/>
      <c r="J460" s="9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91"/>
      <c r="D461" s="91"/>
      <c r="E461" s="1"/>
      <c r="F461" s="1"/>
      <c r="G461" s="1"/>
      <c r="H461" s="92"/>
      <c r="I461" s="1"/>
      <c r="J461" s="9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91"/>
      <c r="D462" s="91"/>
      <c r="E462" s="1"/>
      <c r="F462" s="1"/>
      <c r="G462" s="1"/>
      <c r="H462" s="92"/>
      <c r="I462" s="1"/>
      <c r="J462" s="9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91"/>
      <c r="D463" s="91"/>
      <c r="E463" s="1"/>
      <c r="F463" s="1"/>
      <c r="G463" s="1"/>
      <c r="H463" s="92"/>
      <c r="I463" s="1"/>
      <c r="J463" s="9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91"/>
      <c r="D464" s="91"/>
      <c r="E464" s="1"/>
      <c r="F464" s="1"/>
      <c r="G464" s="1"/>
      <c r="H464" s="92"/>
      <c r="I464" s="1"/>
      <c r="J464" s="9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91"/>
      <c r="D465" s="91"/>
      <c r="E465" s="1"/>
      <c r="F465" s="1"/>
      <c r="G465" s="1"/>
      <c r="H465" s="92"/>
      <c r="I465" s="1"/>
      <c r="J465" s="9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91"/>
      <c r="D466" s="91"/>
      <c r="E466" s="1"/>
      <c r="F466" s="1"/>
      <c r="G466" s="1"/>
      <c r="H466" s="92"/>
      <c r="I466" s="1"/>
      <c r="J466" s="9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91"/>
      <c r="D467" s="91"/>
      <c r="E467" s="1"/>
      <c r="F467" s="1"/>
      <c r="G467" s="1"/>
      <c r="H467" s="92"/>
      <c r="I467" s="1"/>
      <c r="J467" s="9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91"/>
      <c r="D468" s="91"/>
      <c r="E468" s="1"/>
      <c r="F468" s="1"/>
      <c r="G468" s="1"/>
      <c r="H468" s="92"/>
      <c r="I468" s="1"/>
      <c r="J468" s="9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91"/>
      <c r="D469" s="91"/>
      <c r="E469" s="1"/>
      <c r="F469" s="1"/>
      <c r="G469" s="1"/>
      <c r="H469" s="92"/>
      <c r="I469" s="1"/>
      <c r="J469" s="9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91"/>
      <c r="D470" s="91"/>
      <c r="E470" s="1"/>
      <c r="F470" s="1"/>
      <c r="G470" s="1"/>
      <c r="H470" s="92"/>
      <c r="I470" s="1"/>
      <c r="J470" s="9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91"/>
      <c r="D471" s="91"/>
      <c r="E471" s="1"/>
      <c r="F471" s="1"/>
      <c r="G471" s="1"/>
      <c r="H471" s="92"/>
      <c r="I471" s="1"/>
      <c r="J471" s="9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91"/>
      <c r="D472" s="91"/>
      <c r="E472" s="1"/>
      <c r="F472" s="1"/>
      <c r="G472" s="1"/>
      <c r="H472" s="92"/>
      <c r="I472" s="1"/>
      <c r="J472" s="9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91"/>
      <c r="D473" s="91"/>
      <c r="E473" s="1"/>
      <c r="F473" s="1"/>
      <c r="G473" s="1"/>
      <c r="H473" s="92"/>
      <c r="I473" s="1"/>
      <c r="J473" s="9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91"/>
      <c r="D474" s="91"/>
      <c r="E474" s="1"/>
      <c r="F474" s="1"/>
      <c r="G474" s="1"/>
      <c r="H474" s="92"/>
      <c r="I474" s="1"/>
      <c r="J474" s="9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91"/>
      <c r="D475" s="91"/>
      <c r="E475" s="1"/>
      <c r="F475" s="1"/>
      <c r="G475" s="1"/>
      <c r="H475" s="92"/>
      <c r="I475" s="1"/>
      <c r="J475" s="9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91"/>
      <c r="D476" s="91"/>
      <c r="E476" s="1"/>
      <c r="F476" s="1"/>
      <c r="G476" s="1"/>
      <c r="H476" s="92"/>
      <c r="I476" s="1"/>
      <c r="J476" s="9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91"/>
      <c r="D477" s="91"/>
      <c r="E477" s="1"/>
      <c r="F477" s="1"/>
      <c r="G477" s="1"/>
      <c r="H477" s="92"/>
      <c r="I477" s="1"/>
      <c r="J477" s="9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91"/>
      <c r="D478" s="91"/>
      <c r="E478" s="1"/>
      <c r="F478" s="1"/>
      <c r="G478" s="1"/>
      <c r="H478" s="92"/>
      <c r="I478" s="1"/>
      <c r="J478" s="9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91"/>
      <c r="D479" s="91"/>
      <c r="E479" s="1"/>
      <c r="F479" s="1"/>
      <c r="G479" s="1"/>
      <c r="H479" s="92"/>
      <c r="I479" s="1"/>
      <c r="J479" s="9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91"/>
      <c r="D480" s="91"/>
      <c r="E480" s="1"/>
      <c r="F480" s="1"/>
      <c r="G480" s="1"/>
      <c r="H480" s="92"/>
      <c r="I480" s="1"/>
      <c r="J480" s="9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91"/>
      <c r="D481" s="91"/>
      <c r="E481" s="1"/>
      <c r="F481" s="1"/>
      <c r="G481" s="1"/>
      <c r="H481" s="92"/>
      <c r="I481" s="1"/>
      <c r="J481" s="9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91"/>
      <c r="D482" s="91"/>
      <c r="E482" s="1"/>
      <c r="F482" s="1"/>
      <c r="G482" s="1"/>
      <c r="H482" s="92"/>
      <c r="I482" s="1"/>
      <c r="J482" s="9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91"/>
      <c r="D483" s="91"/>
      <c r="E483" s="1"/>
      <c r="F483" s="1"/>
      <c r="G483" s="1"/>
      <c r="H483" s="92"/>
      <c r="I483" s="1"/>
      <c r="J483" s="9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91"/>
      <c r="D484" s="91"/>
      <c r="E484" s="1"/>
      <c r="F484" s="1"/>
      <c r="G484" s="1"/>
      <c r="H484" s="92"/>
      <c r="I484" s="1"/>
      <c r="J484" s="9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91"/>
      <c r="D485" s="91"/>
      <c r="E485" s="1"/>
      <c r="F485" s="1"/>
      <c r="G485" s="1"/>
      <c r="H485" s="92"/>
      <c r="I485" s="1"/>
      <c r="J485" s="9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91"/>
      <c r="D486" s="91"/>
      <c r="E486" s="1"/>
      <c r="F486" s="1"/>
      <c r="G486" s="1"/>
      <c r="H486" s="92"/>
      <c r="I486" s="1"/>
      <c r="J486" s="9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91"/>
      <c r="D487" s="91"/>
      <c r="E487" s="1"/>
      <c r="F487" s="1"/>
      <c r="G487" s="1"/>
      <c r="H487" s="92"/>
      <c r="I487" s="1"/>
      <c r="J487" s="9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91"/>
      <c r="D488" s="91"/>
      <c r="E488" s="1"/>
      <c r="F488" s="1"/>
      <c r="G488" s="1"/>
      <c r="H488" s="92"/>
      <c r="I488" s="1"/>
      <c r="J488" s="9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91"/>
      <c r="D489" s="91"/>
      <c r="E489" s="1"/>
      <c r="F489" s="1"/>
      <c r="G489" s="1"/>
      <c r="H489" s="92"/>
      <c r="I489" s="1"/>
      <c r="J489" s="9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91"/>
      <c r="D490" s="91"/>
      <c r="E490" s="1"/>
      <c r="F490" s="1"/>
      <c r="G490" s="1"/>
      <c r="H490" s="92"/>
      <c r="I490" s="1"/>
      <c r="J490" s="9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91"/>
      <c r="D491" s="91"/>
      <c r="E491" s="1"/>
      <c r="F491" s="1"/>
      <c r="G491" s="1"/>
      <c r="H491" s="92"/>
      <c r="I491" s="1"/>
      <c r="J491" s="9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91"/>
      <c r="D492" s="91"/>
      <c r="E492" s="1"/>
      <c r="F492" s="1"/>
      <c r="G492" s="1"/>
      <c r="H492" s="92"/>
      <c r="I492" s="1"/>
      <c r="J492" s="9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91"/>
      <c r="D493" s="91"/>
      <c r="E493" s="1"/>
      <c r="F493" s="1"/>
      <c r="G493" s="1"/>
      <c r="H493" s="92"/>
      <c r="I493" s="1"/>
      <c r="J493" s="9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91"/>
      <c r="D494" s="91"/>
      <c r="E494" s="1"/>
      <c r="F494" s="1"/>
      <c r="G494" s="1"/>
      <c r="H494" s="92"/>
      <c r="I494" s="1"/>
      <c r="J494" s="9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91"/>
      <c r="D495" s="91"/>
      <c r="E495" s="1"/>
      <c r="F495" s="1"/>
      <c r="G495" s="1"/>
      <c r="H495" s="92"/>
      <c r="I495" s="1"/>
      <c r="J495" s="9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91"/>
      <c r="D496" s="91"/>
      <c r="E496" s="1"/>
      <c r="F496" s="1"/>
      <c r="G496" s="1"/>
      <c r="H496" s="92"/>
      <c r="I496" s="1"/>
      <c r="J496" s="9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91"/>
      <c r="D497" s="91"/>
      <c r="E497" s="1"/>
      <c r="F497" s="1"/>
      <c r="G497" s="1"/>
      <c r="H497" s="92"/>
      <c r="I497" s="1"/>
      <c r="J497" s="9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91"/>
      <c r="D498" s="91"/>
      <c r="E498" s="1"/>
      <c r="F498" s="1"/>
      <c r="G498" s="1"/>
      <c r="H498" s="92"/>
      <c r="I498" s="1"/>
      <c r="J498" s="9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91"/>
      <c r="D499" s="91"/>
      <c r="E499" s="1"/>
      <c r="F499" s="1"/>
      <c r="G499" s="1"/>
      <c r="H499" s="92"/>
      <c r="I499" s="1"/>
      <c r="J499" s="9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91"/>
      <c r="D500" s="91"/>
      <c r="E500" s="1"/>
      <c r="F500" s="1"/>
      <c r="G500" s="1"/>
      <c r="H500" s="92"/>
      <c r="I500" s="1"/>
      <c r="J500" s="9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91"/>
      <c r="D501" s="91"/>
      <c r="E501" s="1"/>
      <c r="F501" s="1"/>
      <c r="G501" s="1"/>
      <c r="H501" s="92"/>
      <c r="I501" s="1"/>
      <c r="J501" s="9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91"/>
      <c r="D502" s="91"/>
      <c r="E502" s="1"/>
      <c r="F502" s="1"/>
      <c r="G502" s="1"/>
      <c r="H502" s="92"/>
      <c r="I502" s="1"/>
      <c r="J502" s="9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91"/>
      <c r="D503" s="91"/>
      <c r="E503" s="1"/>
      <c r="F503" s="1"/>
      <c r="G503" s="1"/>
      <c r="H503" s="92"/>
      <c r="I503" s="1"/>
      <c r="J503" s="9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91"/>
      <c r="D504" s="91"/>
      <c r="E504" s="1"/>
      <c r="F504" s="1"/>
      <c r="G504" s="1"/>
      <c r="H504" s="92"/>
      <c r="I504" s="1"/>
      <c r="J504" s="9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91"/>
      <c r="D505" s="91"/>
      <c r="E505" s="1"/>
      <c r="F505" s="1"/>
      <c r="G505" s="1"/>
      <c r="H505" s="92"/>
      <c r="I505" s="1"/>
      <c r="J505" s="9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91"/>
      <c r="D506" s="91"/>
      <c r="E506" s="1"/>
      <c r="F506" s="1"/>
      <c r="G506" s="1"/>
      <c r="H506" s="92"/>
      <c r="I506" s="1"/>
      <c r="J506" s="9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91"/>
      <c r="D507" s="91"/>
      <c r="E507" s="1"/>
      <c r="F507" s="1"/>
      <c r="G507" s="1"/>
      <c r="H507" s="92"/>
      <c r="I507" s="1"/>
      <c r="J507" s="9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91"/>
      <c r="D508" s="91"/>
      <c r="E508" s="1"/>
      <c r="F508" s="1"/>
      <c r="G508" s="1"/>
      <c r="H508" s="92"/>
      <c r="I508" s="1"/>
      <c r="J508" s="9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91"/>
      <c r="D509" s="91"/>
      <c r="E509" s="1"/>
      <c r="F509" s="1"/>
      <c r="G509" s="1"/>
      <c r="H509" s="92"/>
      <c r="I509" s="1"/>
      <c r="J509" s="9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91"/>
      <c r="D510" s="91"/>
      <c r="E510" s="1"/>
      <c r="F510" s="1"/>
      <c r="G510" s="1"/>
      <c r="H510" s="92"/>
      <c r="I510" s="1"/>
      <c r="J510" s="9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91"/>
      <c r="D511" s="91"/>
      <c r="E511" s="1"/>
      <c r="F511" s="1"/>
      <c r="G511" s="1"/>
      <c r="H511" s="92"/>
      <c r="I511" s="1"/>
      <c r="J511" s="9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91"/>
      <c r="D512" s="91"/>
      <c r="E512" s="1"/>
      <c r="F512" s="1"/>
      <c r="G512" s="1"/>
      <c r="H512" s="92"/>
      <c r="I512" s="1"/>
      <c r="J512" s="9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91"/>
      <c r="D513" s="91"/>
      <c r="E513" s="1"/>
      <c r="F513" s="1"/>
      <c r="G513" s="1"/>
      <c r="H513" s="92"/>
      <c r="I513" s="1"/>
      <c r="J513" s="9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91"/>
      <c r="D514" s="91"/>
      <c r="E514" s="1"/>
      <c r="F514" s="1"/>
      <c r="G514" s="1"/>
      <c r="H514" s="92"/>
      <c r="I514" s="1"/>
      <c r="J514" s="9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91"/>
      <c r="D515" s="91"/>
      <c r="E515" s="1"/>
      <c r="F515" s="1"/>
      <c r="G515" s="1"/>
      <c r="H515" s="92"/>
      <c r="I515" s="1"/>
      <c r="J515" s="9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91"/>
      <c r="D516" s="91"/>
      <c r="E516" s="1"/>
      <c r="F516" s="1"/>
      <c r="G516" s="1"/>
      <c r="H516" s="92"/>
      <c r="I516" s="1"/>
      <c r="J516" s="9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91"/>
      <c r="D517" s="91"/>
      <c r="E517" s="1"/>
      <c r="F517" s="1"/>
      <c r="G517" s="1"/>
      <c r="H517" s="92"/>
      <c r="I517" s="1"/>
      <c r="J517" s="9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91"/>
      <c r="D518" s="91"/>
      <c r="E518" s="1"/>
      <c r="F518" s="1"/>
      <c r="G518" s="1"/>
      <c r="H518" s="92"/>
      <c r="I518" s="1"/>
      <c r="J518" s="9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91"/>
      <c r="D519" s="91"/>
      <c r="E519" s="1"/>
      <c r="F519" s="1"/>
      <c r="G519" s="1"/>
      <c r="H519" s="92"/>
      <c r="I519" s="1"/>
      <c r="J519" s="9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91"/>
      <c r="D520" s="91"/>
      <c r="E520" s="1"/>
      <c r="F520" s="1"/>
      <c r="G520" s="1"/>
      <c r="H520" s="92"/>
      <c r="I520" s="1"/>
      <c r="J520" s="9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91"/>
      <c r="D521" s="91"/>
      <c r="E521" s="1"/>
      <c r="F521" s="1"/>
      <c r="G521" s="1"/>
      <c r="H521" s="92"/>
      <c r="I521" s="1"/>
      <c r="J521" s="9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91"/>
      <c r="D522" s="91"/>
      <c r="E522" s="1"/>
      <c r="F522" s="1"/>
      <c r="G522" s="1"/>
      <c r="H522" s="92"/>
      <c r="I522" s="1"/>
      <c r="J522" s="9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91"/>
      <c r="D523" s="91"/>
      <c r="E523" s="1"/>
      <c r="F523" s="1"/>
      <c r="G523" s="1"/>
      <c r="H523" s="92"/>
      <c r="I523" s="1"/>
      <c r="J523" s="9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91"/>
      <c r="D524" s="91"/>
      <c r="E524" s="1"/>
      <c r="F524" s="1"/>
      <c r="G524" s="1"/>
      <c r="H524" s="92"/>
      <c r="I524" s="1"/>
      <c r="J524" s="9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91"/>
      <c r="D525" s="91"/>
      <c r="E525" s="1"/>
      <c r="F525" s="1"/>
      <c r="G525" s="1"/>
      <c r="H525" s="92"/>
      <c r="I525" s="1"/>
      <c r="J525" s="9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91"/>
      <c r="D526" s="91"/>
      <c r="E526" s="1"/>
      <c r="F526" s="1"/>
      <c r="G526" s="1"/>
      <c r="H526" s="92"/>
      <c r="I526" s="1"/>
      <c r="J526" s="9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91"/>
      <c r="D527" s="91"/>
      <c r="E527" s="1"/>
      <c r="F527" s="1"/>
      <c r="G527" s="1"/>
      <c r="H527" s="92"/>
      <c r="I527" s="1"/>
      <c r="J527" s="9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91"/>
      <c r="D528" s="91"/>
      <c r="E528" s="1"/>
      <c r="F528" s="1"/>
      <c r="G528" s="1"/>
      <c r="H528" s="92"/>
      <c r="I528" s="1"/>
      <c r="J528" s="9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91"/>
      <c r="D529" s="91"/>
      <c r="E529" s="1"/>
      <c r="F529" s="1"/>
      <c r="G529" s="1"/>
      <c r="H529" s="92"/>
      <c r="I529" s="1"/>
      <c r="J529" s="9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91"/>
      <c r="D530" s="91"/>
      <c r="E530" s="1"/>
      <c r="F530" s="1"/>
      <c r="G530" s="1"/>
      <c r="H530" s="92"/>
      <c r="I530" s="1"/>
      <c r="J530" s="9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91"/>
      <c r="D531" s="91"/>
      <c r="E531" s="1"/>
      <c r="F531" s="1"/>
      <c r="G531" s="1"/>
      <c r="H531" s="92"/>
      <c r="I531" s="1"/>
      <c r="J531" s="9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91"/>
      <c r="D532" s="91"/>
      <c r="E532" s="1"/>
      <c r="F532" s="1"/>
      <c r="G532" s="1"/>
      <c r="H532" s="92"/>
      <c r="I532" s="1"/>
      <c r="J532" s="9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91"/>
      <c r="D533" s="91"/>
      <c r="E533" s="1"/>
      <c r="F533" s="1"/>
      <c r="G533" s="1"/>
      <c r="H533" s="92"/>
      <c r="I533" s="1"/>
      <c r="J533" s="9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91"/>
      <c r="D534" s="91"/>
      <c r="E534" s="1"/>
      <c r="F534" s="1"/>
      <c r="G534" s="1"/>
      <c r="H534" s="92"/>
      <c r="I534" s="1"/>
      <c r="J534" s="9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91"/>
      <c r="D535" s="91"/>
      <c r="E535" s="1"/>
      <c r="F535" s="1"/>
      <c r="G535" s="1"/>
      <c r="H535" s="92"/>
      <c r="I535" s="1"/>
      <c r="J535" s="9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91"/>
      <c r="D536" s="91"/>
      <c r="E536" s="1"/>
      <c r="F536" s="1"/>
      <c r="G536" s="1"/>
      <c r="H536" s="92"/>
      <c r="I536" s="1"/>
      <c r="J536" s="9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91"/>
      <c r="D537" s="91"/>
      <c r="E537" s="1"/>
      <c r="F537" s="1"/>
      <c r="G537" s="1"/>
      <c r="H537" s="92"/>
      <c r="I537" s="1"/>
      <c r="J537" s="9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91"/>
      <c r="D538" s="91"/>
      <c r="E538" s="1"/>
      <c r="F538" s="1"/>
      <c r="G538" s="1"/>
      <c r="H538" s="92"/>
      <c r="I538" s="1"/>
      <c r="J538" s="9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91"/>
      <c r="D539" s="91"/>
      <c r="E539" s="1"/>
      <c r="F539" s="1"/>
      <c r="G539" s="1"/>
      <c r="H539" s="92"/>
      <c r="I539" s="1"/>
      <c r="J539" s="9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91"/>
      <c r="D540" s="91"/>
      <c r="E540" s="1"/>
      <c r="F540" s="1"/>
      <c r="G540" s="1"/>
      <c r="H540" s="92"/>
      <c r="I540" s="1"/>
      <c r="J540" s="9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91"/>
      <c r="D541" s="91"/>
      <c r="E541" s="1"/>
      <c r="F541" s="1"/>
      <c r="G541" s="1"/>
      <c r="H541" s="92"/>
      <c r="I541" s="1"/>
      <c r="J541" s="9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91"/>
      <c r="D542" s="91"/>
      <c r="E542" s="1"/>
      <c r="F542" s="1"/>
      <c r="G542" s="1"/>
      <c r="H542" s="92"/>
      <c r="I542" s="1"/>
      <c r="J542" s="9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91"/>
      <c r="D543" s="91"/>
      <c r="E543" s="1"/>
      <c r="F543" s="1"/>
      <c r="G543" s="1"/>
      <c r="H543" s="92"/>
      <c r="I543" s="1"/>
      <c r="J543" s="9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91"/>
      <c r="D544" s="91"/>
      <c r="E544" s="1"/>
      <c r="F544" s="1"/>
      <c r="G544" s="1"/>
      <c r="H544" s="92"/>
      <c r="I544" s="1"/>
      <c r="J544" s="9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91"/>
      <c r="D545" s="91"/>
      <c r="E545" s="1"/>
      <c r="F545" s="1"/>
      <c r="G545" s="1"/>
      <c r="H545" s="92"/>
      <c r="I545" s="1"/>
      <c r="J545" s="9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91"/>
      <c r="D546" s="91"/>
      <c r="E546" s="1"/>
      <c r="F546" s="1"/>
      <c r="G546" s="1"/>
      <c r="H546" s="92"/>
      <c r="I546" s="1"/>
      <c r="J546" s="9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91"/>
      <c r="D547" s="91"/>
      <c r="E547" s="1"/>
      <c r="F547" s="1"/>
      <c r="G547" s="1"/>
      <c r="H547" s="92"/>
      <c r="I547" s="1"/>
      <c r="J547" s="9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91"/>
      <c r="D548" s="91"/>
      <c r="E548" s="1"/>
      <c r="F548" s="1"/>
      <c r="G548" s="1"/>
      <c r="H548" s="92"/>
      <c r="I548" s="1"/>
      <c r="J548" s="9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91"/>
      <c r="D549" s="91"/>
      <c r="E549" s="1"/>
      <c r="F549" s="1"/>
      <c r="G549" s="1"/>
      <c r="H549" s="92"/>
      <c r="I549" s="1"/>
      <c r="J549" s="9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91"/>
      <c r="D550" s="91"/>
      <c r="E550" s="1"/>
      <c r="F550" s="1"/>
      <c r="G550" s="1"/>
      <c r="H550" s="92"/>
      <c r="I550" s="1"/>
      <c r="J550" s="9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91"/>
      <c r="D551" s="91"/>
      <c r="E551" s="1"/>
      <c r="F551" s="1"/>
      <c r="G551" s="1"/>
      <c r="H551" s="92"/>
      <c r="I551" s="1"/>
      <c r="J551" s="9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91"/>
      <c r="D552" s="91"/>
      <c r="E552" s="1"/>
      <c r="F552" s="1"/>
      <c r="G552" s="1"/>
      <c r="H552" s="92"/>
      <c r="I552" s="1"/>
      <c r="J552" s="9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91"/>
      <c r="D553" s="91"/>
      <c r="E553" s="1"/>
      <c r="F553" s="1"/>
      <c r="G553" s="1"/>
      <c r="H553" s="92"/>
      <c r="I553" s="1"/>
      <c r="J553" s="9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91"/>
      <c r="D554" s="91"/>
      <c r="E554" s="1"/>
      <c r="F554" s="1"/>
      <c r="G554" s="1"/>
      <c r="H554" s="92"/>
      <c r="I554" s="1"/>
      <c r="J554" s="9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91"/>
      <c r="D555" s="91"/>
      <c r="E555" s="1"/>
      <c r="F555" s="1"/>
      <c r="G555" s="1"/>
      <c r="H555" s="92"/>
      <c r="I555" s="1"/>
      <c r="J555" s="9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91"/>
      <c r="D556" s="91"/>
      <c r="E556" s="1"/>
      <c r="F556" s="1"/>
      <c r="G556" s="1"/>
      <c r="H556" s="92"/>
      <c r="I556" s="1"/>
      <c r="J556" s="9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91"/>
      <c r="D557" s="91"/>
      <c r="E557" s="1"/>
      <c r="F557" s="1"/>
      <c r="G557" s="1"/>
      <c r="H557" s="92"/>
      <c r="I557" s="1"/>
      <c r="J557" s="9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91"/>
      <c r="D558" s="91"/>
      <c r="E558" s="1"/>
      <c r="F558" s="1"/>
      <c r="G558" s="1"/>
      <c r="H558" s="92"/>
      <c r="I558" s="1"/>
      <c r="J558" s="9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91"/>
      <c r="D559" s="91"/>
      <c r="E559" s="1"/>
      <c r="F559" s="1"/>
      <c r="G559" s="1"/>
      <c r="H559" s="92"/>
      <c r="I559" s="1"/>
      <c r="J559" s="9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91"/>
      <c r="D560" s="91"/>
      <c r="E560" s="1"/>
      <c r="F560" s="1"/>
      <c r="G560" s="1"/>
      <c r="H560" s="92"/>
      <c r="I560" s="1"/>
      <c r="J560" s="9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91"/>
      <c r="D561" s="91"/>
      <c r="E561" s="1"/>
      <c r="F561" s="1"/>
      <c r="G561" s="1"/>
      <c r="H561" s="92"/>
      <c r="I561" s="1"/>
      <c r="J561" s="9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91"/>
      <c r="D562" s="91"/>
      <c r="E562" s="1"/>
      <c r="F562" s="1"/>
      <c r="G562" s="1"/>
      <c r="H562" s="92"/>
      <c r="I562" s="1"/>
      <c r="J562" s="9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91"/>
      <c r="D563" s="91"/>
      <c r="E563" s="1"/>
      <c r="F563" s="1"/>
      <c r="G563" s="1"/>
      <c r="H563" s="92"/>
      <c r="I563" s="1"/>
      <c r="J563" s="9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91"/>
      <c r="D564" s="91"/>
      <c r="E564" s="1"/>
      <c r="F564" s="1"/>
      <c r="G564" s="1"/>
      <c r="H564" s="92"/>
      <c r="I564" s="1"/>
      <c r="J564" s="9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91"/>
      <c r="D565" s="91"/>
      <c r="E565" s="1"/>
      <c r="F565" s="1"/>
      <c r="G565" s="1"/>
      <c r="H565" s="92"/>
      <c r="I565" s="1"/>
      <c r="J565" s="9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91"/>
      <c r="D566" s="91"/>
      <c r="E566" s="1"/>
      <c r="F566" s="1"/>
      <c r="G566" s="1"/>
      <c r="H566" s="92"/>
      <c r="I566" s="1"/>
      <c r="J566" s="9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91"/>
      <c r="D567" s="91"/>
      <c r="E567" s="1"/>
      <c r="F567" s="1"/>
      <c r="G567" s="1"/>
      <c r="H567" s="92"/>
      <c r="I567" s="1"/>
      <c r="J567" s="9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91"/>
      <c r="D568" s="91"/>
      <c r="E568" s="1"/>
      <c r="F568" s="1"/>
      <c r="G568" s="1"/>
      <c r="H568" s="92"/>
      <c r="I568" s="1"/>
      <c r="J568" s="9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91"/>
      <c r="D569" s="91"/>
      <c r="E569" s="1"/>
      <c r="F569" s="1"/>
      <c r="G569" s="1"/>
      <c r="H569" s="92"/>
      <c r="I569" s="1"/>
      <c r="J569" s="9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91"/>
      <c r="D570" s="91"/>
      <c r="E570" s="1"/>
      <c r="F570" s="1"/>
      <c r="G570" s="1"/>
      <c r="H570" s="92"/>
      <c r="I570" s="1"/>
      <c r="J570" s="9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91"/>
      <c r="D571" s="91"/>
      <c r="E571" s="1"/>
      <c r="F571" s="1"/>
      <c r="G571" s="1"/>
      <c r="H571" s="92"/>
      <c r="I571" s="1"/>
      <c r="J571" s="9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91"/>
      <c r="D572" s="91"/>
      <c r="E572" s="1"/>
      <c r="F572" s="1"/>
      <c r="G572" s="1"/>
      <c r="H572" s="92"/>
      <c r="I572" s="1"/>
      <c r="J572" s="9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91"/>
      <c r="D573" s="91"/>
      <c r="E573" s="1"/>
      <c r="F573" s="1"/>
      <c r="G573" s="1"/>
      <c r="H573" s="92"/>
      <c r="I573" s="1"/>
      <c r="J573" s="9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91"/>
      <c r="D574" s="91"/>
      <c r="E574" s="1"/>
      <c r="F574" s="1"/>
      <c r="G574" s="1"/>
      <c r="H574" s="92"/>
      <c r="I574" s="1"/>
      <c r="J574" s="9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91"/>
      <c r="D575" s="91"/>
      <c r="E575" s="1"/>
      <c r="F575" s="1"/>
      <c r="G575" s="1"/>
      <c r="H575" s="92"/>
      <c r="I575" s="1"/>
      <c r="J575" s="9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91"/>
      <c r="D576" s="91"/>
      <c r="E576" s="1"/>
      <c r="F576" s="1"/>
      <c r="G576" s="1"/>
      <c r="H576" s="92"/>
      <c r="I576" s="1"/>
      <c r="J576" s="9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91"/>
      <c r="D577" s="91"/>
      <c r="E577" s="1"/>
      <c r="F577" s="1"/>
      <c r="G577" s="1"/>
      <c r="H577" s="92"/>
      <c r="I577" s="1"/>
      <c r="J577" s="9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91"/>
      <c r="D578" s="91"/>
      <c r="E578" s="1"/>
      <c r="F578" s="1"/>
      <c r="G578" s="1"/>
      <c r="H578" s="92"/>
      <c r="I578" s="1"/>
      <c r="J578" s="9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91"/>
      <c r="D579" s="91"/>
      <c r="E579" s="1"/>
      <c r="F579" s="1"/>
      <c r="G579" s="1"/>
      <c r="H579" s="92"/>
      <c r="I579" s="1"/>
      <c r="J579" s="9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91"/>
      <c r="D580" s="91"/>
      <c r="E580" s="1"/>
      <c r="F580" s="1"/>
      <c r="G580" s="1"/>
      <c r="H580" s="92"/>
      <c r="I580" s="1"/>
      <c r="J580" s="9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91"/>
      <c r="D581" s="91"/>
      <c r="E581" s="1"/>
      <c r="F581" s="1"/>
      <c r="G581" s="1"/>
      <c r="H581" s="92"/>
      <c r="I581" s="1"/>
      <c r="J581" s="9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91"/>
      <c r="D582" s="91"/>
      <c r="E582" s="1"/>
      <c r="F582" s="1"/>
      <c r="G582" s="1"/>
      <c r="H582" s="92"/>
      <c r="I582" s="1"/>
      <c r="J582" s="9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91"/>
      <c r="D583" s="91"/>
      <c r="E583" s="1"/>
      <c r="F583" s="1"/>
      <c r="G583" s="1"/>
      <c r="H583" s="92"/>
      <c r="I583" s="1"/>
      <c r="J583" s="9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91"/>
      <c r="D584" s="91"/>
      <c r="E584" s="1"/>
      <c r="F584" s="1"/>
      <c r="G584" s="1"/>
      <c r="H584" s="92"/>
      <c r="I584" s="1"/>
      <c r="J584" s="9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91"/>
      <c r="D585" s="91"/>
      <c r="E585" s="1"/>
      <c r="F585" s="1"/>
      <c r="G585" s="1"/>
      <c r="H585" s="92"/>
      <c r="I585" s="1"/>
      <c r="J585" s="9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91"/>
      <c r="D586" s="91"/>
      <c r="E586" s="1"/>
      <c r="F586" s="1"/>
      <c r="G586" s="1"/>
      <c r="H586" s="92"/>
      <c r="I586" s="1"/>
      <c r="J586" s="9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91"/>
      <c r="D587" s="91"/>
      <c r="E587" s="1"/>
      <c r="F587" s="1"/>
      <c r="G587" s="1"/>
      <c r="H587" s="92"/>
      <c r="I587" s="1"/>
      <c r="J587" s="9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91"/>
      <c r="D588" s="91"/>
      <c r="E588" s="1"/>
      <c r="F588" s="1"/>
      <c r="G588" s="1"/>
      <c r="H588" s="92"/>
      <c r="I588" s="1"/>
      <c r="J588" s="9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91"/>
      <c r="D589" s="91"/>
      <c r="E589" s="1"/>
      <c r="F589" s="1"/>
      <c r="G589" s="1"/>
      <c r="H589" s="92"/>
      <c r="I589" s="1"/>
      <c r="J589" s="9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91"/>
      <c r="D590" s="91"/>
      <c r="E590" s="1"/>
      <c r="F590" s="1"/>
      <c r="G590" s="1"/>
      <c r="H590" s="92"/>
      <c r="I590" s="1"/>
      <c r="J590" s="9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91"/>
      <c r="D591" s="91"/>
      <c r="E591" s="1"/>
      <c r="F591" s="1"/>
      <c r="G591" s="1"/>
      <c r="H591" s="92"/>
      <c r="I591" s="1"/>
      <c r="J591" s="9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91"/>
      <c r="D592" s="91"/>
      <c r="E592" s="1"/>
      <c r="F592" s="1"/>
      <c r="G592" s="1"/>
      <c r="H592" s="92"/>
      <c r="I592" s="1"/>
      <c r="J592" s="9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91"/>
      <c r="D593" s="91"/>
      <c r="E593" s="1"/>
      <c r="F593" s="1"/>
      <c r="G593" s="1"/>
      <c r="H593" s="92"/>
      <c r="I593" s="1"/>
      <c r="J593" s="9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91"/>
      <c r="D594" s="91"/>
      <c r="E594" s="1"/>
      <c r="F594" s="1"/>
      <c r="G594" s="1"/>
      <c r="H594" s="92"/>
      <c r="I594" s="1"/>
      <c r="J594" s="9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91"/>
      <c r="D595" s="91"/>
      <c r="E595" s="1"/>
      <c r="F595" s="1"/>
      <c r="G595" s="1"/>
      <c r="H595" s="92"/>
      <c r="I595" s="1"/>
      <c r="J595" s="9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91"/>
      <c r="D596" s="91"/>
      <c r="E596" s="1"/>
      <c r="F596" s="1"/>
      <c r="G596" s="1"/>
      <c r="H596" s="92"/>
      <c r="I596" s="1"/>
      <c r="J596" s="9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91"/>
      <c r="D597" s="91"/>
      <c r="E597" s="1"/>
      <c r="F597" s="1"/>
      <c r="G597" s="1"/>
      <c r="H597" s="92"/>
      <c r="I597" s="1"/>
      <c r="J597" s="9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91"/>
      <c r="D598" s="91"/>
      <c r="E598" s="1"/>
      <c r="F598" s="1"/>
      <c r="G598" s="1"/>
      <c r="H598" s="92"/>
      <c r="I598" s="1"/>
      <c r="J598" s="9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91"/>
      <c r="D599" s="91"/>
      <c r="E599" s="1"/>
      <c r="F599" s="1"/>
      <c r="G599" s="1"/>
      <c r="H599" s="92"/>
      <c r="I599" s="1"/>
      <c r="J599" s="9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91"/>
      <c r="D600" s="91"/>
      <c r="E600" s="1"/>
      <c r="F600" s="1"/>
      <c r="G600" s="1"/>
      <c r="H600" s="92"/>
      <c r="I600" s="1"/>
      <c r="J600" s="9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91"/>
      <c r="D601" s="91"/>
      <c r="E601" s="1"/>
      <c r="F601" s="1"/>
      <c r="G601" s="1"/>
      <c r="H601" s="92"/>
      <c r="I601" s="1"/>
      <c r="J601" s="9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91"/>
      <c r="D602" s="91"/>
      <c r="E602" s="1"/>
      <c r="F602" s="1"/>
      <c r="G602" s="1"/>
      <c r="H602" s="92"/>
      <c r="I602" s="1"/>
      <c r="J602" s="9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91"/>
      <c r="D603" s="91"/>
      <c r="E603" s="1"/>
      <c r="F603" s="1"/>
      <c r="G603" s="1"/>
      <c r="H603" s="92"/>
      <c r="I603" s="1"/>
      <c r="J603" s="9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91"/>
      <c r="D604" s="91"/>
      <c r="E604" s="1"/>
      <c r="F604" s="1"/>
      <c r="G604" s="1"/>
      <c r="H604" s="92"/>
      <c r="I604" s="1"/>
      <c r="J604" s="9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91"/>
      <c r="D605" s="91"/>
      <c r="E605" s="1"/>
      <c r="F605" s="1"/>
      <c r="G605" s="1"/>
      <c r="H605" s="92"/>
      <c r="I605" s="1"/>
      <c r="J605" s="9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91"/>
      <c r="D606" s="91"/>
      <c r="E606" s="1"/>
      <c r="F606" s="1"/>
      <c r="G606" s="1"/>
      <c r="H606" s="92"/>
      <c r="I606" s="1"/>
      <c r="J606" s="9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91"/>
      <c r="D607" s="91"/>
      <c r="E607" s="1"/>
      <c r="F607" s="1"/>
      <c r="G607" s="1"/>
      <c r="H607" s="92"/>
      <c r="I607" s="1"/>
      <c r="J607" s="9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91"/>
      <c r="D608" s="91"/>
      <c r="E608" s="1"/>
      <c r="F608" s="1"/>
      <c r="G608" s="1"/>
      <c r="H608" s="92"/>
      <c r="I608" s="1"/>
      <c r="J608" s="9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91"/>
      <c r="D609" s="91"/>
      <c r="E609" s="1"/>
      <c r="F609" s="1"/>
      <c r="G609" s="1"/>
      <c r="H609" s="92"/>
      <c r="I609" s="1"/>
      <c r="J609" s="9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91"/>
      <c r="D610" s="91"/>
      <c r="E610" s="1"/>
      <c r="F610" s="1"/>
      <c r="G610" s="1"/>
      <c r="H610" s="92"/>
      <c r="I610" s="1"/>
      <c r="J610" s="9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91"/>
      <c r="D611" s="91"/>
      <c r="E611" s="1"/>
      <c r="F611" s="1"/>
      <c r="G611" s="1"/>
      <c r="H611" s="92"/>
      <c r="I611" s="1"/>
      <c r="J611" s="9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91"/>
      <c r="D612" s="91"/>
      <c r="E612" s="1"/>
      <c r="F612" s="1"/>
      <c r="G612" s="1"/>
      <c r="H612" s="92"/>
      <c r="I612" s="1"/>
      <c r="J612" s="9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91"/>
      <c r="D613" s="91"/>
      <c r="E613" s="1"/>
      <c r="F613" s="1"/>
      <c r="G613" s="1"/>
      <c r="H613" s="92"/>
      <c r="I613" s="1"/>
      <c r="J613" s="9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91"/>
      <c r="D614" s="91"/>
      <c r="E614" s="1"/>
      <c r="F614" s="1"/>
      <c r="G614" s="1"/>
      <c r="H614" s="92"/>
      <c r="I614" s="1"/>
      <c r="J614" s="9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91"/>
      <c r="D615" s="91"/>
      <c r="E615" s="1"/>
      <c r="F615" s="1"/>
      <c r="G615" s="1"/>
      <c r="H615" s="92"/>
      <c r="I615" s="1"/>
      <c r="J615" s="9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91"/>
      <c r="D616" s="91"/>
      <c r="E616" s="1"/>
      <c r="F616" s="1"/>
      <c r="G616" s="1"/>
      <c r="H616" s="92"/>
      <c r="I616" s="1"/>
      <c r="J616" s="9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91"/>
      <c r="D617" s="91"/>
      <c r="E617" s="1"/>
      <c r="F617" s="1"/>
      <c r="G617" s="1"/>
      <c r="H617" s="92"/>
      <c r="I617" s="1"/>
      <c r="J617" s="9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91"/>
      <c r="D618" s="91"/>
      <c r="E618" s="1"/>
      <c r="F618" s="1"/>
      <c r="G618" s="1"/>
      <c r="H618" s="92"/>
      <c r="I618" s="1"/>
      <c r="J618" s="9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91"/>
      <c r="D619" s="91"/>
      <c r="E619" s="1"/>
      <c r="F619" s="1"/>
      <c r="G619" s="1"/>
      <c r="H619" s="92"/>
      <c r="I619" s="1"/>
      <c r="J619" s="9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91"/>
      <c r="D620" s="91"/>
      <c r="E620" s="1"/>
      <c r="F620" s="1"/>
      <c r="G620" s="1"/>
      <c r="H620" s="92"/>
      <c r="I620" s="1"/>
      <c r="J620" s="9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91"/>
      <c r="D621" s="91"/>
      <c r="E621" s="1"/>
      <c r="F621" s="1"/>
      <c r="G621" s="1"/>
      <c r="H621" s="92"/>
      <c r="I621" s="1"/>
      <c r="J621" s="9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91"/>
      <c r="D622" s="91"/>
      <c r="E622" s="1"/>
      <c r="F622" s="1"/>
      <c r="G622" s="1"/>
      <c r="H622" s="92"/>
      <c r="I622" s="1"/>
      <c r="J622" s="9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91"/>
      <c r="D623" s="91"/>
      <c r="E623" s="1"/>
      <c r="F623" s="1"/>
      <c r="G623" s="1"/>
      <c r="H623" s="92"/>
      <c r="I623" s="1"/>
      <c r="J623" s="9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91"/>
      <c r="D624" s="91"/>
      <c r="E624" s="1"/>
      <c r="F624" s="1"/>
      <c r="G624" s="1"/>
      <c r="H624" s="92"/>
      <c r="I624" s="1"/>
      <c r="J624" s="9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91"/>
      <c r="D625" s="91"/>
      <c r="E625" s="1"/>
      <c r="F625" s="1"/>
      <c r="G625" s="1"/>
      <c r="H625" s="92"/>
      <c r="I625" s="1"/>
      <c r="J625" s="9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91"/>
      <c r="D626" s="91"/>
      <c r="E626" s="1"/>
      <c r="F626" s="1"/>
      <c r="G626" s="1"/>
      <c r="H626" s="92"/>
      <c r="I626" s="1"/>
      <c r="J626" s="9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91"/>
      <c r="D627" s="91"/>
      <c r="E627" s="1"/>
      <c r="F627" s="1"/>
      <c r="G627" s="1"/>
      <c r="H627" s="92"/>
      <c r="I627" s="1"/>
      <c r="J627" s="9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91"/>
      <c r="D628" s="91"/>
      <c r="E628" s="1"/>
      <c r="F628" s="1"/>
      <c r="G628" s="1"/>
      <c r="H628" s="92"/>
      <c r="I628" s="1"/>
      <c r="J628" s="9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91"/>
      <c r="D629" s="91"/>
      <c r="E629" s="1"/>
      <c r="F629" s="1"/>
      <c r="G629" s="1"/>
      <c r="H629" s="92"/>
      <c r="I629" s="1"/>
      <c r="J629" s="9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91"/>
      <c r="D630" s="91"/>
      <c r="E630" s="1"/>
      <c r="F630" s="1"/>
      <c r="G630" s="1"/>
      <c r="H630" s="92"/>
      <c r="I630" s="1"/>
      <c r="J630" s="9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91"/>
      <c r="D631" s="91"/>
      <c r="E631" s="1"/>
      <c r="F631" s="1"/>
      <c r="G631" s="1"/>
      <c r="H631" s="92"/>
      <c r="I631" s="1"/>
      <c r="J631" s="9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91"/>
      <c r="D632" s="91"/>
      <c r="E632" s="1"/>
      <c r="F632" s="1"/>
      <c r="G632" s="1"/>
      <c r="H632" s="92"/>
      <c r="I632" s="1"/>
      <c r="J632" s="9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91"/>
      <c r="D633" s="91"/>
      <c r="E633" s="1"/>
      <c r="F633" s="1"/>
      <c r="G633" s="1"/>
      <c r="H633" s="92"/>
      <c r="I633" s="1"/>
      <c r="J633" s="9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91"/>
      <c r="D634" s="91"/>
      <c r="E634" s="1"/>
      <c r="F634" s="1"/>
      <c r="G634" s="1"/>
      <c r="H634" s="92"/>
      <c r="I634" s="1"/>
      <c r="J634" s="9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91"/>
      <c r="D635" s="91"/>
      <c r="E635" s="1"/>
      <c r="F635" s="1"/>
      <c r="G635" s="1"/>
      <c r="H635" s="92"/>
      <c r="I635" s="1"/>
      <c r="J635" s="9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91"/>
      <c r="D636" s="91"/>
      <c r="E636" s="1"/>
      <c r="F636" s="1"/>
      <c r="G636" s="1"/>
      <c r="H636" s="92"/>
      <c r="I636" s="1"/>
      <c r="J636" s="9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91"/>
      <c r="D637" s="91"/>
      <c r="E637" s="1"/>
      <c r="F637" s="1"/>
      <c r="G637" s="1"/>
      <c r="H637" s="92"/>
      <c r="I637" s="1"/>
      <c r="J637" s="9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91"/>
      <c r="D638" s="91"/>
      <c r="E638" s="1"/>
      <c r="F638" s="1"/>
      <c r="G638" s="1"/>
      <c r="H638" s="92"/>
      <c r="I638" s="1"/>
      <c r="J638" s="9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91"/>
      <c r="D639" s="91"/>
      <c r="E639" s="1"/>
      <c r="F639" s="1"/>
      <c r="G639" s="1"/>
      <c r="H639" s="92"/>
      <c r="I639" s="1"/>
      <c r="J639" s="9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91"/>
      <c r="D640" s="91"/>
      <c r="E640" s="1"/>
      <c r="F640" s="1"/>
      <c r="G640" s="1"/>
      <c r="H640" s="92"/>
      <c r="I640" s="1"/>
      <c r="J640" s="9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91"/>
      <c r="D641" s="91"/>
      <c r="E641" s="1"/>
      <c r="F641" s="1"/>
      <c r="G641" s="1"/>
      <c r="H641" s="92"/>
      <c r="I641" s="1"/>
      <c r="J641" s="9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91"/>
      <c r="D642" s="91"/>
      <c r="E642" s="1"/>
      <c r="F642" s="1"/>
      <c r="G642" s="1"/>
      <c r="H642" s="92"/>
      <c r="I642" s="1"/>
      <c r="J642" s="9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91"/>
      <c r="D643" s="91"/>
      <c r="E643" s="1"/>
      <c r="F643" s="1"/>
      <c r="G643" s="1"/>
      <c r="H643" s="92"/>
      <c r="I643" s="1"/>
      <c r="J643" s="9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91"/>
      <c r="D644" s="91"/>
      <c r="E644" s="1"/>
      <c r="F644" s="1"/>
      <c r="G644" s="1"/>
      <c r="H644" s="92"/>
      <c r="I644" s="1"/>
      <c r="J644" s="9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91"/>
      <c r="D645" s="91"/>
      <c r="E645" s="1"/>
      <c r="F645" s="1"/>
      <c r="G645" s="1"/>
      <c r="H645" s="92"/>
      <c r="I645" s="1"/>
      <c r="J645" s="9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91"/>
      <c r="D646" s="91"/>
      <c r="E646" s="1"/>
      <c r="F646" s="1"/>
      <c r="G646" s="1"/>
      <c r="H646" s="92"/>
      <c r="I646" s="1"/>
      <c r="J646" s="9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91"/>
      <c r="D647" s="91"/>
      <c r="E647" s="1"/>
      <c r="F647" s="1"/>
      <c r="G647" s="1"/>
      <c r="H647" s="92"/>
      <c r="I647" s="1"/>
      <c r="J647" s="9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91"/>
      <c r="D648" s="91"/>
      <c r="E648" s="1"/>
      <c r="F648" s="1"/>
      <c r="G648" s="1"/>
      <c r="H648" s="92"/>
      <c r="I648" s="1"/>
      <c r="J648" s="9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91"/>
      <c r="D649" s="91"/>
      <c r="E649" s="1"/>
      <c r="F649" s="1"/>
      <c r="G649" s="1"/>
      <c r="H649" s="92"/>
      <c r="I649" s="1"/>
      <c r="J649" s="9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91"/>
      <c r="D650" s="91"/>
      <c r="E650" s="1"/>
      <c r="F650" s="1"/>
      <c r="G650" s="1"/>
      <c r="H650" s="92"/>
      <c r="I650" s="1"/>
      <c r="J650" s="9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91"/>
      <c r="D651" s="91"/>
      <c r="E651" s="1"/>
      <c r="F651" s="1"/>
      <c r="G651" s="1"/>
      <c r="H651" s="92"/>
      <c r="I651" s="1"/>
      <c r="J651" s="9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91"/>
      <c r="D652" s="91"/>
      <c r="E652" s="1"/>
      <c r="F652" s="1"/>
      <c r="G652" s="1"/>
      <c r="H652" s="92"/>
      <c r="I652" s="1"/>
      <c r="J652" s="9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91"/>
      <c r="D653" s="91"/>
      <c r="E653" s="1"/>
      <c r="F653" s="1"/>
      <c r="G653" s="1"/>
      <c r="H653" s="92"/>
      <c r="I653" s="1"/>
      <c r="J653" s="9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91"/>
      <c r="D654" s="91"/>
      <c r="E654" s="1"/>
      <c r="F654" s="1"/>
      <c r="G654" s="1"/>
      <c r="H654" s="92"/>
      <c r="I654" s="1"/>
      <c r="J654" s="9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91"/>
      <c r="D655" s="91"/>
      <c r="E655" s="1"/>
      <c r="F655" s="1"/>
      <c r="G655" s="1"/>
      <c r="H655" s="92"/>
      <c r="I655" s="1"/>
      <c r="J655" s="9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91"/>
      <c r="D656" s="91"/>
      <c r="E656" s="1"/>
      <c r="F656" s="1"/>
      <c r="G656" s="1"/>
      <c r="H656" s="92"/>
      <c r="I656" s="1"/>
      <c r="J656" s="9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91"/>
      <c r="D657" s="91"/>
      <c r="E657" s="1"/>
      <c r="F657" s="1"/>
      <c r="G657" s="1"/>
      <c r="H657" s="92"/>
      <c r="I657" s="1"/>
      <c r="J657" s="9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91"/>
      <c r="D658" s="91"/>
      <c r="E658" s="1"/>
      <c r="F658" s="1"/>
      <c r="G658" s="1"/>
      <c r="H658" s="92"/>
      <c r="I658" s="1"/>
      <c r="J658" s="9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91"/>
      <c r="D659" s="91"/>
      <c r="E659" s="1"/>
      <c r="F659" s="1"/>
      <c r="G659" s="1"/>
      <c r="H659" s="92"/>
      <c r="I659" s="1"/>
      <c r="J659" s="9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91"/>
      <c r="D660" s="91"/>
      <c r="E660" s="1"/>
      <c r="F660" s="1"/>
      <c r="G660" s="1"/>
      <c r="H660" s="92"/>
      <c r="I660" s="1"/>
      <c r="J660" s="9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91"/>
      <c r="D661" s="91"/>
      <c r="E661" s="1"/>
      <c r="F661" s="1"/>
      <c r="G661" s="1"/>
      <c r="H661" s="92"/>
      <c r="I661" s="1"/>
      <c r="J661" s="9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91"/>
      <c r="D662" s="91"/>
      <c r="E662" s="1"/>
      <c r="F662" s="1"/>
      <c r="G662" s="1"/>
      <c r="H662" s="92"/>
      <c r="I662" s="1"/>
      <c r="J662" s="9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91"/>
      <c r="D663" s="91"/>
      <c r="E663" s="1"/>
      <c r="F663" s="1"/>
      <c r="G663" s="1"/>
      <c r="H663" s="92"/>
      <c r="I663" s="1"/>
      <c r="J663" s="9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91"/>
      <c r="D664" s="91"/>
      <c r="E664" s="1"/>
      <c r="F664" s="1"/>
      <c r="G664" s="1"/>
      <c r="H664" s="92"/>
      <c r="I664" s="1"/>
      <c r="J664" s="9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91"/>
      <c r="D665" s="91"/>
      <c r="E665" s="1"/>
      <c r="F665" s="1"/>
      <c r="G665" s="1"/>
      <c r="H665" s="92"/>
      <c r="I665" s="1"/>
      <c r="J665" s="9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91"/>
      <c r="D666" s="91"/>
      <c r="E666" s="1"/>
      <c r="F666" s="1"/>
      <c r="G666" s="1"/>
      <c r="H666" s="92"/>
      <c r="I666" s="1"/>
      <c r="J666" s="9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91"/>
      <c r="D667" s="91"/>
      <c r="E667" s="1"/>
      <c r="F667" s="1"/>
      <c r="G667" s="1"/>
      <c r="H667" s="92"/>
      <c r="I667" s="1"/>
      <c r="J667" s="9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91"/>
      <c r="D668" s="91"/>
      <c r="E668" s="1"/>
      <c r="F668" s="1"/>
      <c r="G668" s="1"/>
      <c r="H668" s="92"/>
      <c r="I668" s="1"/>
      <c r="J668" s="9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91"/>
      <c r="D669" s="91"/>
      <c r="E669" s="1"/>
      <c r="F669" s="1"/>
      <c r="G669" s="1"/>
      <c r="H669" s="92"/>
      <c r="I669" s="1"/>
      <c r="J669" s="9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91"/>
      <c r="D670" s="91"/>
      <c r="E670" s="1"/>
      <c r="F670" s="1"/>
      <c r="G670" s="1"/>
      <c r="H670" s="92"/>
      <c r="I670" s="1"/>
      <c r="J670" s="9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91"/>
      <c r="D671" s="91"/>
      <c r="E671" s="1"/>
      <c r="F671" s="1"/>
      <c r="G671" s="1"/>
      <c r="H671" s="92"/>
      <c r="I671" s="1"/>
      <c r="J671" s="9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91"/>
      <c r="D672" s="91"/>
      <c r="E672" s="1"/>
      <c r="F672" s="1"/>
      <c r="G672" s="1"/>
      <c r="H672" s="92"/>
      <c r="I672" s="1"/>
      <c r="J672" s="9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91"/>
      <c r="D673" s="91"/>
      <c r="E673" s="1"/>
      <c r="F673" s="1"/>
      <c r="G673" s="1"/>
      <c r="H673" s="92"/>
      <c r="I673" s="1"/>
      <c r="J673" s="9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91"/>
      <c r="D674" s="91"/>
      <c r="E674" s="1"/>
      <c r="F674" s="1"/>
      <c r="G674" s="1"/>
      <c r="H674" s="92"/>
      <c r="I674" s="1"/>
      <c r="J674" s="9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91"/>
      <c r="D675" s="91"/>
      <c r="E675" s="1"/>
      <c r="F675" s="1"/>
      <c r="G675" s="1"/>
      <c r="H675" s="92"/>
      <c r="I675" s="1"/>
      <c r="J675" s="9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91"/>
      <c r="D676" s="91"/>
      <c r="E676" s="1"/>
      <c r="F676" s="1"/>
      <c r="G676" s="1"/>
      <c r="H676" s="92"/>
      <c r="I676" s="1"/>
      <c r="J676" s="9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91"/>
      <c r="D677" s="91"/>
      <c r="E677" s="1"/>
      <c r="F677" s="1"/>
      <c r="G677" s="1"/>
      <c r="H677" s="92"/>
      <c r="I677" s="1"/>
      <c r="J677" s="9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91"/>
      <c r="D678" s="91"/>
      <c r="E678" s="1"/>
      <c r="F678" s="1"/>
      <c r="G678" s="1"/>
      <c r="H678" s="92"/>
      <c r="I678" s="1"/>
      <c r="J678" s="9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91"/>
      <c r="D679" s="91"/>
      <c r="E679" s="1"/>
      <c r="F679" s="1"/>
      <c r="G679" s="1"/>
      <c r="H679" s="92"/>
      <c r="I679" s="1"/>
      <c r="J679" s="9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91"/>
      <c r="D680" s="91"/>
      <c r="E680" s="1"/>
      <c r="F680" s="1"/>
      <c r="G680" s="1"/>
      <c r="H680" s="92"/>
      <c r="I680" s="1"/>
      <c r="J680" s="9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91"/>
      <c r="D681" s="91"/>
      <c r="E681" s="1"/>
      <c r="F681" s="1"/>
      <c r="G681" s="1"/>
      <c r="H681" s="92"/>
      <c r="I681" s="1"/>
      <c r="J681" s="9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91"/>
      <c r="D682" s="91"/>
      <c r="E682" s="1"/>
      <c r="F682" s="1"/>
      <c r="G682" s="1"/>
      <c r="H682" s="92"/>
      <c r="I682" s="1"/>
      <c r="J682" s="9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91"/>
      <c r="D683" s="91"/>
      <c r="E683" s="1"/>
      <c r="F683" s="1"/>
      <c r="G683" s="1"/>
      <c r="H683" s="92"/>
      <c r="I683" s="1"/>
      <c r="J683" s="9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91"/>
      <c r="D684" s="91"/>
      <c r="E684" s="1"/>
      <c r="F684" s="1"/>
      <c r="G684" s="1"/>
      <c r="H684" s="92"/>
      <c r="I684" s="1"/>
      <c r="J684" s="9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91"/>
      <c r="D685" s="91"/>
      <c r="E685" s="1"/>
      <c r="F685" s="1"/>
      <c r="G685" s="1"/>
      <c r="H685" s="92"/>
      <c r="I685" s="1"/>
      <c r="J685" s="9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91"/>
      <c r="D686" s="91"/>
      <c r="E686" s="1"/>
      <c r="F686" s="1"/>
      <c r="G686" s="1"/>
      <c r="H686" s="92"/>
      <c r="I686" s="1"/>
      <c r="J686" s="9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91"/>
      <c r="D687" s="91"/>
      <c r="E687" s="1"/>
      <c r="F687" s="1"/>
      <c r="G687" s="1"/>
      <c r="H687" s="92"/>
      <c r="I687" s="1"/>
      <c r="J687" s="9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91"/>
      <c r="D688" s="91"/>
      <c r="E688" s="1"/>
      <c r="F688" s="1"/>
      <c r="G688" s="1"/>
      <c r="H688" s="92"/>
      <c r="I688" s="1"/>
      <c r="J688" s="9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91"/>
      <c r="D689" s="91"/>
      <c r="E689" s="1"/>
      <c r="F689" s="1"/>
      <c r="G689" s="1"/>
      <c r="H689" s="92"/>
      <c r="I689" s="1"/>
      <c r="J689" s="9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91"/>
      <c r="D690" s="91"/>
      <c r="E690" s="1"/>
      <c r="F690" s="1"/>
      <c r="G690" s="1"/>
      <c r="H690" s="92"/>
      <c r="I690" s="1"/>
      <c r="J690" s="9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91"/>
      <c r="D691" s="91"/>
      <c r="E691" s="1"/>
      <c r="F691" s="1"/>
      <c r="G691" s="1"/>
      <c r="H691" s="92"/>
      <c r="I691" s="1"/>
      <c r="J691" s="9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91"/>
      <c r="D692" s="91"/>
      <c r="E692" s="1"/>
      <c r="F692" s="1"/>
      <c r="G692" s="1"/>
      <c r="H692" s="92"/>
      <c r="I692" s="1"/>
      <c r="J692" s="9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91"/>
      <c r="D693" s="91"/>
      <c r="E693" s="1"/>
      <c r="F693" s="1"/>
      <c r="G693" s="1"/>
      <c r="H693" s="92"/>
      <c r="I693" s="1"/>
      <c r="J693" s="9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91"/>
      <c r="D694" s="91"/>
      <c r="E694" s="1"/>
      <c r="F694" s="1"/>
      <c r="G694" s="1"/>
      <c r="H694" s="92"/>
      <c r="I694" s="1"/>
      <c r="J694" s="9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91"/>
      <c r="D695" s="91"/>
      <c r="E695" s="1"/>
      <c r="F695" s="1"/>
      <c r="G695" s="1"/>
      <c r="H695" s="92"/>
      <c r="I695" s="1"/>
      <c r="J695" s="9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91"/>
      <c r="D696" s="91"/>
      <c r="E696" s="1"/>
      <c r="F696" s="1"/>
      <c r="G696" s="1"/>
      <c r="H696" s="92"/>
      <c r="I696" s="1"/>
      <c r="J696" s="9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91"/>
      <c r="D697" s="91"/>
      <c r="E697" s="1"/>
      <c r="F697" s="1"/>
      <c r="G697" s="1"/>
      <c r="H697" s="92"/>
      <c r="I697" s="1"/>
      <c r="J697" s="9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91"/>
      <c r="D698" s="91"/>
      <c r="E698" s="1"/>
      <c r="F698" s="1"/>
      <c r="G698" s="1"/>
      <c r="H698" s="92"/>
      <c r="I698" s="1"/>
      <c r="J698" s="9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91"/>
      <c r="D699" s="91"/>
      <c r="E699" s="1"/>
      <c r="F699" s="1"/>
      <c r="G699" s="1"/>
      <c r="H699" s="92"/>
      <c r="I699" s="1"/>
      <c r="J699" s="9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91"/>
      <c r="D700" s="91"/>
      <c r="E700" s="1"/>
      <c r="F700" s="1"/>
      <c r="G700" s="1"/>
      <c r="H700" s="92"/>
      <c r="I700" s="1"/>
      <c r="J700" s="9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91"/>
      <c r="D701" s="91"/>
      <c r="E701" s="1"/>
      <c r="F701" s="1"/>
      <c r="G701" s="1"/>
      <c r="H701" s="92"/>
      <c r="I701" s="1"/>
      <c r="J701" s="9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91"/>
      <c r="D702" s="91"/>
      <c r="E702" s="1"/>
      <c r="F702" s="1"/>
      <c r="G702" s="1"/>
      <c r="H702" s="92"/>
      <c r="I702" s="1"/>
      <c r="J702" s="9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91"/>
      <c r="D703" s="91"/>
      <c r="E703" s="1"/>
      <c r="F703" s="1"/>
      <c r="G703" s="1"/>
      <c r="H703" s="92"/>
      <c r="I703" s="1"/>
      <c r="J703" s="9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91"/>
      <c r="D704" s="91"/>
      <c r="E704" s="1"/>
      <c r="F704" s="1"/>
      <c r="G704" s="1"/>
      <c r="H704" s="92"/>
      <c r="I704" s="1"/>
      <c r="J704" s="9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91"/>
      <c r="D705" s="91"/>
      <c r="E705" s="1"/>
      <c r="F705" s="1"/>
      <c r="G705" s="1"/>
      <c r="H705" s="92"/>
      <c r="I705" s="1"/>
      <c r="J705" s="9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91"/>
      <c r="D706" s="91"/>
      <c r="E706" s="1"/>
      <c r="F706" s="1"/>
      <c r="G706" s="1"/>
      <c r="H706" s="92"/>
      <c r="I706" s="1"/>
      <c r="J706" s="9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91"/>
      <c r="D707" s="91"/>
      <c r="E707" s="1"/>
      <c r="F707" s="1"/>
      <c r="G707" s="1"/>
      <c r="H707" s="92"/>
      <c r="I707" s="1"/>
      <c r="J707" s="9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91"/>
      <c r="D708" s="91"/>
      <c r="E708" s="1"/>
      <c r="F708" s="1"/>
      <c r="G708" s="1"/>
      <c r="H708" s="92"/>
      <c r="I708" s="1"/>
      <c r="J708" s="9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91"/>
      <c r="D709" s="91"/>
      <c r="E709" s="1"/>
      <c r="F709" s="1"/>
      <c r="G709" s="1"/>
      <c r="H709" s="92"/>
      <c r="I709" s="1"/>
      <c r="J709" s="9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91"/>
      <c r="D710" s="91"/>
      <c r="E710" s="1"/>
      <c r="F710" s="1"/>
      <c r="G710" s="1"/>
      <c r="H710" s="92"/>
      <c r="I710" s="1"/>
      <c r="J710" s="9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91"/>
      <c r="D711" s="91"/>
      <c r="E711" s="1"/>
      <c r="F711" s="1"/>
      <c r="G711" s="1"/>
      <c r="H711" s="92"/>
      <c r="I711" s="1"/>
      <c r="J711" s="9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91"/>
      <c r="D712" s="91"/>
      <c r="E712" s="1"/>
      <c r="F712" s="1"/>
      <c r="G712" s="1"/>
      <c r="H712" s="92"/>
      <c r="I712" s="1"/>
      <c r="J712" s="9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91"/>
      <c r="D713" s="91"/>
      <c r="E713" s="1"/>
      <c r="F713" s="1"/>
      <c r="G713" s="1"/>
      <c r="H713" s="92"/>
      <c r="I713" s="1"/>
      <c r="J713" s="9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91"/>
      <c r="D714" s="91"/>
      <c r="E714" s="1"/>
      <c r="F714" s="1"/>
      <c r="G714" s="1"/>
      <c r="H714" s="92"/>
      <c r="I714" s="1"/>
      <c r="J714" s="9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91"/>
      <c r="D715" s="91"/>
      <c r="E715" s="1"/>
      <c r="F715" s="1"/>
      <c r="G715" s="1"/>
      <c r="H715" s="92"/>
      <c r="I715" s="1"/>
      <c r="J715" s="9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91"/>
      <c r="D716" s="91"/>
      <c r="E716" s="1"/>
      <c r="F716" s="1"/>
      <c r="G716" s="1"/>
      <c r="H716" s="92"/>
      <c r="I716" s="1"/>
      <c r="J716" s="9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91"/>
      <c r="D717" s="91"/>
      <c r="E717" s="1"/>
      <c r="F717" s="1"/>
      <c r="G717" s="1"/>
      <c r="H717" s="92"/>
      <c r="I717" s="1"/>
      <c r="J717" s="9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91"/>
      <c r="D718" s="91"/>
      <c r="E718" s="1"/>
      <c r="F718" s="1"/>
      <c r="G718" s="1"/>
      <c r="H718" s="92"/>
      <c r="I718" s="1"/>
      <c r="J718" s="9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91"/>
      <c r="D719" s="91"/>
      <c r="E719" s="1"/>
      <c r="F719" s="1"/>
      <c r="G719" s="1"/>
      <c r="H719" s="92"/>
      <c r="I719" s="1"/>
      <c r="J719" s="9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91"/>
      <c r="D720" s="91"/>
      <c r="E720" s="1"/>
      <c r="F720" s="1"/>
      <c r="G720" s="1"/>
      <c r="H720" s="92"/>
      <c r="I720" s="1"/>
      <c r="J720" s="9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91"/>
      <c r="D721" s="91"/>
      <c r="E721" s="1"/>
      <c r="F721" s="1"/>
      <c r="G721" s="1"/>
      <c r="H721" s="92"/>
      <c r="I721" s="1"/>
      <c r="J721" s="9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91"/>
      <c r="D722" s="91"/>
      <c r="E722" s="1"/>
      <c r="F722" s="1"/>
      <c r="G722" s="1"/>
      <c r="H722" s="92"/>
      <c r="I722" s="1"/>
      <c r="J722" s="9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91"/>
      <c r="D723" s="91"/>
      <c r="E723" s="1"/>
      <c r="F723" s="1"/>
      <c r="G723" s="1"/>
      <c r="H723" s="92"/>
      <c r="I723" s="1"/>
      <c r="J723" s="9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91"/>
      <c r="D724" s="91"/>
      <c r="E724" s="1"/>
      <c r="F724" s="1"/>
      <c r="G724" s="1"/>
      <c r="H724" s="92"/>
      <c r="I724" s="1"/>
      <c r="J724" s="9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91"/>
      <c r="D725" s="91"/>
      <c r="E725" s="1"/>
      <c r="F725" s="1"/>
      <c r="G725" s="1"/>
      <c r="H725" s="92"/>
      <c r="I725" s="1"/>
      <c r="J725" s="9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91"/>
      <c r="D726" s="91"/>
      <c r="E726" s="1"/>
      <c r="F726" s="1"/>
      <c r="G726" s="1"/>
      <c r="H726" s="92"/>
      <c r="I726" s="1"/>
      <c r="J726" s="9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91"/>
      <c r="D727" s="91"/>
      <c r="E727" s="1"/>
      <c r="F727" s="1"/>
      <c r="G727" s="1"/>
      <c r="H727" s="92"/>
      <c r="I727" s="1"/>
      <c r="J727" s="9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91"/>
      <c r="D728" s="91"/>
      <c r="E728" s="1"/>
      <c r="F728" s="1"/>
      <c r="G728" s="1"/>
      <c r="H728" s="92"/>
      <c r="I728" s="1"/>
      <c r="J728" s="9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91"/>
      <c r="D729" s="91"/>
      <c r="E729" s="1"/>
      <c r="F729" s="1"/>
      <c r="G729" s="1"/>
      <c r="H729" s="92"/>
      <c r="I729" s="1"/>
      <c r="J729" s="9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91"/>
      <c r="D730" s="91"/>
      <c r="E730" s="1"/>
      <c r="F730" s="1"/>
      <c r="G730" s="1"/>
      <c r="H730" s="92"/>
      <c r="I730" s="1"/>
      <c r="J730" s="9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91"/>
      <c r="D731" s="91"/>
      <c r="E731" s="1"/>
      <c r="F731" s="1"/>
      <c r="G731" s="1"/>
      <c r="H731" s="92"/>
      <c r="I731" s="1"/>
      <c r="J731" s="9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91"/>
      <c r="D732" s="91"/>
      <c r="E732" s="1"/>
      <c r="F732" s="1"/>
      <c r="G732" s="1"/>
      <c r="H732" s="92"/>
      <c r="I732" s="1"/>
      <c r="J732" s="9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91"/>
      <c r="D733" s="91"/>
      <c r="E733" s="1"/>
      <c r="F733" s="1"/>
      <c r="G733" s="1"/>
      <c r="H733" s="92"/>
      <c r="I733" s="1"/>
      <c r="J733" s="9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91"/>
      <c r="D734" s="91"/>
      <c r="E734" s="1"/>
      <c r="F734" s="1"/>
      <c r="G734" s="1"/>
      <c r="H734" s="92"/>
      <c r="I734" s="1"/>
      <c r="J734" s="9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91"/>
      <c r="D735" s="91"/>
      <c r="E735" s="1"/>
      <c r="F735" s="1"/>
      <c r="G735" s="1"/>
      <c r="H735" s="92"/>
      <c r="I735" s="1"/>
      <c r="J735" s="9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91"/>
      <c r="D736" s="91"/>
      <c r="E736" s="1"/>
      <c r="F736" s="1"/>
      <c r="G736" s="1"/>
      <c r="H736" s="92"/>
      <c r="I736" s="1"/>
      <c r="J736" s="9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91"/>
      <c r="D737" s="91"/>
      <c r="E737" s="1"/>
      <c r="F737" s="1"/>
      <c r="G737" s="1"/>
      <c r="H737" s="92"/>
      <c r="I737" s="1"/>
      <c r="J737" s="9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91"/>
      <c r="D738" s="91"/>
      <c r="E738" s="1"/>
      <c r="F738" s="1"/>
      <c r="G738" s="1"/>
      <c r="H738" s="92"/>
      <c r="I738" s="1"/>
      <c r="J738" s="9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91"/>
      <c r="D739" s="91"/>
      <c r="E739" s="1"/>
      <c r="F739" s="1"/>
      <c r="G739" s="1"/>
      <c r="H739" s="92"/>
      <c r="I739" s="1"/>
      <c r="J739" s="9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91"/>
      <c r="D740" s="91"/>
      <c r="E740" s="1"/>
      <c r="F740" s="1"/>
      <c r="G740" s="1"/>
      <c r="H740" s="92"/>
      <c r="I740" s="1"/>
      <c r="J740" s="9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91"/>
      <c r="D741" s="91"/>
      <c r="E741" s="1"/>
      <c r="F741" s="1"/>
      <c r="G741" s="1"/>
      <c r="H741" s="92"/>
      <c r="I741" s="1"/>
      <c r="J741" s="9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91"/>
      <c r="D742" s="91"/>
      <c r="E742" s="1"/>
      <c r="F742" s="1"/>
      <c r="G742" s="1"/>
      <c r="H742" s="92"/>
      <c r="I742" s="1"/>
      <c r="J742" s="9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91"/>
      <c r="D743" s="91"/>
      <c r="E743" s="1"/>
      <c r="F743" s="1"/>
      <c r="G743" s="1"/>
      <c r="H743" s="92"/>
      <c r="I743" s="1"/>
      <c r="J743" s="9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91"/>
      <c r="D744" s="91"/>
      <c r="E744" s="1"/>
      <c r="F744" s="1"/>
      <c r="G744" s="1"/>
      <c r="H744" s="92"/>
      <c r="I744" s="1"/>
      <c r="J744" s="9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91"/>
      <c r="D745" s="91"/>
      <c r="E745" s="1"/>
      <c r="F745" s="1"/>
      <c r="G745" s="1"/>
      <c r="H745" s="92"/>
      <c r="I745" s="1"/>
      <c r="J745" s="9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91"/>
      <c r="D746" s="91"/>
      <c r="E746" s="1"/>
      <c r="F746" s="1"/>
      <c r="G746" s="1"/>
      <c r="H746" s="92"/>
      <c r="I746" s="1"/>
      <c r="J746" s="9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91"/>
      <c r="D747" s="91"/>
      <c r="E747" s="1"/>
      <c r="F747" s="1"/>
      <c r="G747" s="1"/>
      <c r="H747" s="92"/>
      <c r="I747" s="1"/>
      <c r="J747" s="9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91"/>
      <c r="D748" s="91"/>
      <c r="E748" s="1"/>
      <c r="F748" s="1"/>
      <c r="G748" s="1"/>
      <c r="H748" s="92"/>
      <c r="I748" s="1"/>
      <c r="J748" s="9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91"/>
      <c r="D749" s="91"/>
      <c r="E749" s="1"/>
      <c r="F749" s="1"/>
      <c r="G749" s="1"/>
      <c r="H749" s="92"/>
      <c r="I749" s="1"/>
      <c r="J749" s="9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91"/>
      <c r="D750" s="91"/>
      <c r="E750" s="1"/>
      <c r="F750" s="1"/>
      <c r="G750" s="1"/>
      <c r="H750" s="92"/>
      <c r="I750" s="1"/>
      <c r="J750" s="9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91"/>
      <c r="D751" s="91"/>
      <c r="E751" s="1"/>
      <c r="F751" s="1"/>
      <c r="G751" s="1"/>
      <c r="H751" s="92"/>
      <c r="I751" s="1"/>
      <c r="J751" s="9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91"/>
      <c r="D752" s="91"/>
      <c r="E752" s="1"/>
      <c r="F752" s="1"/>
      <c r="G752" s="1"/>
      <c r="H752" s="92"/>
      <c r="I752" s="1"/>
      <c r="J752" s="9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91"/>
      <c r="D753" s="91"/>
      <c r="E753" s="1"/>
      <c r="F753" s="1"/>
      <c r="G753" s="1"/>
      <c r="H753" s="92"/>
      <c r="I753" s="1"/>
      <c r="J753" s="9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91"/>
      <c r="D754" s="91"/>
      <c r="E754" s="1"/>
      <c r="F754" s="1"/>
      <c r="G754" s="1"/>
      <c r="H754" s="92"/>
      <c r="I754" s="1"/>
      <c r="J754" s="9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91"/>
      <c r="D755" s="91"/>
      <c r="E755" s="1"/>
      <c r="F755" s="1"/>
      <c r="G755" s="1"/>
      <c r="H755" s="92"/>
      <c r="I755" s="1"/>
      <c r="J755" s="9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91"/>
      <c r="D756" s="91"/>
      <c r="E756" s="1"/>
      <c r="F756" s="1"/>
      <c r="G756" s="1"/>
      <c r="H756" s="92"/>
      <c r="I756" s="1"/>
      <c r="J756" s="9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91"/>
      <c r="D757" s="91"/>
      <c r="E757" s="1"/>
      <c r="F757" s="1"/>
      <c r="G757" s="1"/>
      <c r="H757" s="92"/>
      <c r="I757" s="1"/>
      <c r="J757" s="9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91"/>
      <c r="D758" s="91"/>
      <c r="E758" s="1"/>
      <c r="F758" s="1"/>
      <c r="G758" s="1"/>
      <c r="H758" s="92"/>
      <c r="I758" s="1"/>
      <c r="J758" s="9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91"/>
      <c r="D759" s="91"/>
      <c r="E759" s="1"/>
      <c r="F759" s="1"/>
      <c r="G759" s="1"/>
      <c r="H759" s="92"/>
      <c r="I759" s="1"/>
      <c r="J759" s="9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91"/>
      <c r="D760" s="91"/>
      <c r="E760" s="1"/>
      <c r="F760" s="1"/>
      <c r="G760" s="1"/>
      <c r="H760" s="92"/>
      <c r="I760" s="1"/>
      <c r="J760" s="9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91"/>
      <c r="D761" s="91"/>
      <c r="E761" s="1"/>
      <c r="F761" s="1"/>
      <c r="G761" s="1"/>
      <c r="H761" s="92"/>
      <c r="I761" s="1"/>
      <c r="J761" s="9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91"/>
      <c r="D762" s="91"/>
      <c r="E762" s="1"/>
      <c r="F762" s="1"/>
      <c r="G762" s="1"/>
      <c r="H762" s="92"/>
      <c r="I762" s="1"/>
      <c r="J762" s="9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91"/>
      <c r="D763" s="91"/>
      <c r="E763" s="1"/>
      <c r="F763" s="1"/>
      <c r="G763" s="1"/>
      <c r="H763" s="92"/>
      <c r="I763" s="1"/>
      <c r="J763" s="9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91"/>
      <c r="D764" s="91"/>
      <c r="E764" s="1"/>
      <c r="F764" s="1"/>
      <c r="G764" s="1"/>
      <c r="H764" s="92"/>
      <c r="I764" s="1"/>
      <c r="J764" s="9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91"/>
      <c r="D765" s="91"/>
      <c r="E765" s="1"/>
      <c r="F765" s="1"/>
      <c r="G765" s="1"/>
      <c r="H765" s="92"/>
      <c r="I765" s="1"/>
      <c r="J765" s="9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91"/>
      <c r="D766" s="91"/>
      <c r="E766" s="1"/>
      <c r="F766" s="1"/>
      <c r="G766" s="1"/>
      <c r="H766" s="92"/>
      <c r="I766" s="1"/>
      <c r="J766" s="9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91"/>
      <c r="D767" s="91"/>
      <c r="E767" s="1"/>
      <c r="F767" s="1"/>
      <c r="G767" s="1"/>
      <c r="H767" s="92"/>
      <c r="I767" s="1"/>
      <c r="J767" s="9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91"/>
      <c r="D768" s="91"/>
      <c r="E768" s="1"/>
      <c r="F768" s="1"/>
      <c r="G768" s="1"/>
      <c r="H768" s="92"/>
      <c r="I768" s="1"/>
      <c r="J768" s="9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91"/>
      <c r="D769" s="91"/>
      <c r="E769" s="1"/>
      <c r="F769" s="1"/>
      <c r="G769" s="1"/>
      <c r="H769" s="92"/>
      <c r="I769" s="1"/>
      <c r="J769" s="9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91"/>
      <c r="D770" s="91"/>
      <c r="E770" s="1"/>
      <c r="F770" s="1"/>
      <c r="G770" s="1"/>
      <c r="H770" s="92"/>
      <c r="I770" s="1"/>
      <c r="J770" s="9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91"/>
      <c r="D771" s="91"/>
      <c r="E771" s="1"/>
      <c r="F771" s="1"/>
      <c r="G771" s="1"/>
      <c r="H771" s="92"/>
      <c r="I771" s="1"/>
      <c r="J771" s="9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91"/>
      <c r="D772" s="91"/>
      <c r="E772" s="1"/>
      <c r="F772" s="1"/>
      <c r="G772" s="1"/>
      <c r="H772" s="92"/>
      <c r="I772" s="1"/>
      <c r="J772" s="9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91"/>
      <c r="D773" s="91"/>
      <c r="E773" s="1"/>
      <c r="F773" s="1"/>
      <c r="G773" s="1"/>
      <c r="H773" s="92"/>
      <c r="I773" s="1"/>
      <c r="J773" s="9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91"/>
      <c r="D774" s="91"/>
      <c r="E774" s="1"/>
      <c r="F774" s="1"/>
      <c r="G774" s="1"/>
      <c r="H774" s="92"/>
      <c r="I774" s="1"/>
      <c r="J774" s="9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91"/>
      <c r="D775" s="91"/>
      <c r="E775" s="1"/>
      <c r="F775" s="1"/>
      <c r="G775" s="1"/>
      <c r="H775" s="92"/>
      <c r="I775" s="1"/>
      <c r="J775" s="9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91"/>
      <c r="D776" s="91"/>
      <c r="E776" s="1"/>
      <c r="F776" s="1"/>
      <c r="G776" s="1"/>
      <c r="H776" s="92"/>
      <c r="I776" s="1"/>
      <c r="J776" s="9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91"/>
      <c r="D777" s="91"/>
      <c r="E777" s="1"/>
      <c r="F777" s="1"/>
      <c r="G777" s="1"/>
      <c r="H777" s="92"/>
      <c r="I777" s="1"/>
      <c r="J777" s="9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91"/>
      <c r="D778" s="91"/>
      <c r="E778" s="1"/>
      <c r="F778" s="1"/>
      <c r="G778" s="1"/>
      <c r="H778" s="92"/>
      <c r="I778" s="1"/>
      <c r="J778" s="9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91"/>
      <c r="D779" s="91"/>
      <c r="E779" s="1"/>
      <c r="F779" s="1"/>
      <c r="G779" s="1"/>
      <c r="H779" s="92"/>
      <c r="I779" s="1"/>
      <c r="J779" s="9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91"/>
      <c r="D780" s="91"/>
      <c r="E780" s="1"/>
      <c r="F780" s="1"/>
      <c r="G780" s="1"/>
      <c r="H780" s="92"/>
      <c r="I780" s="1"/>
      <c r="J780" s="9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91"/>
      <c r="D781" s="91"/>
      <c r="E781" s="1"/>
      <c r="F781" s="1"/>
      <c r="G781" s="1"/>
      <c r="H781" s="92"/>
      <c r="I781" s="1"/>
      <c r="J781" s="9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91"/>
      <c r="D782" s="91"/>
      <c r="E782" s="1"/>
      <c r="F782" s="1"/>
      <c r="G782" s="1"/>
      <c r="H782" s="92"/>
      <c r="I782" s="1"/>
      <c r="J782" s="9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91"/>
      <c r="D783" s="91"/>
      <c r="E783" s="1"/>
      <c r="F783" s="1"/>
      <c r="G783" s="1"/>
      <c r="H783" s="92"/>
      <c r="I783" s="1"/>
      <c r="J783" s="9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91"/>
      <c r="D784" s="91"/>
      <c r="E784" s="1"/>
      <c r="F784" s="1"/>
      <c r="G784" s="1"/>
      <c r="H784" s="92"/>
      <c r="I784" s="1"/>
      <c r="J784" s="9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91"/>
      <c r="D785" s="91"/>
      <c r="E785" s="1"/>
      <c r="F785" s="1"/>
      <c r="G785" s="1"/>
      <c r="H785" s="92"/>
      <c r="I785" s="1"/>
      <c r="J785" s="9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91"/>
      <c r="D786" s="91"/>
      <c r="E786" s="1"/>
      <c r="F786" s="1"/>
      <c r="G786" s="1"/>
      <c r="H786" s="92"/>
      <c r="I786" s="1"/>
      <c r="J786" s="9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91"/>
      <c r="D787" s="91"/>
      <c r="E787" s="1"/>
      <c r="F787" s="1"/>
      <c r="G787" s="1"/>
      <c r="H787" s="92"/>
      <c r="I787" s="1"/>
      <c r="J787" s="9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91"/>
      <c r="D788" s="91"/>
      <c r="E788" s="1"/>
      <c r="F788" s="1"/>
      <c r="G788" s="1"/>
      <c r="H788" s="92"/>
      <c r="I788" s="1"/>
      <c r="J788" s="9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91"/>
      <c r="D789" s="91"/>
      <c r="E789" s="1"/>
      <c r="F789" s="1"/>
      <c r="G789" s="1"/>
      <c r="H789" s="92"/>
      <c r="I789" s="1"/>
      <c r="J789" s="9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91"/>
      <c r="D790" s="91"/>
      <c r="E790" s="1"/>
      <c r="F790" s="1"/>
      <c r="G790" s="1"/>
      <c r="H790" s="92"/>
      <c r="I790" s="1"/>
      <c r="J790" s="9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91"/>
      <c r="D791" s="91"/>
      <c r="E791" s="1"/>
      <c r="F791" s="1"/>
      <c r="G791" s="1"/>
      <c r="H791" s="92"/>
      <c r="I791" s="1"/>
      <c r="J791" s="9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91"/>
      <c r="D792" s="91"/>
      <c r="E792" s="1"/>
      <c r="F792" s="1"/>
      <c r="G792" s="1"/>
      <c r="H792" s="92"/>
      <c r="I792" s="1"/>
      <c r="J792" s="9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91"/>
      <c r="D793" s="91"/>
      <c r="E793" s="1"/>
      <c r="F793" s="1"/>
      <c r="G793" s="1"/>
      <c r="H793" s="92"/>
      <c r="I793" s="1"/>
      <c r="J793" s="9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91"/>
      <c r="D794" s="91"/>
      <c r="E794" s="1"/>
      <c r="F794" s="1"/>
      <c r="G794" s="1"/>
      <c r="H794" s="92"/>
      <c r="I794" s="1"/>
      <c r="J794" s="9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91"/>
      <c r="D795" s="91"/>
      <c r="E795" s="1"/>
      <c r="F795" s="1"/>
      <c r="G795" s="1"/>
      <c r="H795" s="92"/>
      <c r="I795" s="1"/>
      <c r="J795" s="9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91"/>
      <c r="D796" s="91"/>
      <c r="E796" s="1"/>
      <c r="F796" s="1"/>
      <c r="G796" s="1"/>
      <c r="H796" s="92"/>
      <c r="I796" s="1"/>
      <c r="J796" s="9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91"/>
      <c r="D797" s="91"/>
      <c r="E797" s="1"/>
      <c r="F797" s="1"/>
      <c r="G797" s="1"/>
      <c r="H797" s="92"/>
      <c r="I797" s="1"/>
      <c r="J797" s="9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91"/>
      <c r="D798" s="91"/>
      <c r="E798" s="1"/>
      <c r="F798" s="1"/>
      <c r="G798" s="1"/>
      <c r="H798" s="92"/>
      <c r="I798" s="1"/>
      <c r="J798" s="9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91"/>
      <c r="D799" s="91"/>
      <c r="E799" s="1"/>
      <c r="F799" s="1"/>
      <c r="G799" s="1"/>
      <c r="H799" s="92"/>
      <c r="I799" s="1"/>
      <c r="J799" s="9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91"/>
      <c r="D800" s="91"/>
      <c r="E800" s="1"/>
      <c r="F800" s="1"/>
      <c r="G800" s="1"/>
      <c r="H800" s="92"/>
      <c r="I800" s="1"/>
      <c r="J800" s="9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91"/>
      <c r="D801" s="91"/>
      <c r="E801" s="1"/>
      <c r="F801" s="1"/>
      <c r="G801" s="1"/>
      <c r="H801" s="92"/>
      <c r="I801" s="1"/>
      <c r="J801" s="9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91"/>
      <c r="D802" s="91"/>
      <c r="E802" s="1"/>
      <c r="F802" s="1"/>
      <c r="G802" s="1"/>
      <c r="H802" s="92"/>
      <c r="I802" s="1"/>
      <c r="J802" s="9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91"/>
      <c r="D803" s="91"/>
      <c r="E803" s="1"/>
      <c r="F803" s="1"/>
      <c r="G803" s="1"/>
      <c r="H803" s="92"/>
      <c r="I803" s="1"/>
      <c r="J803" s="9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91"/>
      <c r="D804" s="91"/>
      <c r="E804" s="1"/>
      <c r="F804" s="1"/>
      <c r="G804" s="1"/>
      <c r="H804" s="92"/>
      <c r="I804" s="1"/>
      <c r="J804" s="9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91"/>
      <c r="D805" s="91"/>
      <c r="E805" s="1"/>
      <c r="F805" s="1"/>
      <c r="G805" s="1"/>
      <c r="H805" s="92"/>
      <c r="I805" s="1"/>
      <c r="J805" s="9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91"/>
      <c r="D806" s="91"/>
      <c r="E806" s="1"/>
      <c r="F806" s="1"/>
      <c r="G806" s="1"/>
      <c r="H806" s="92"/>
      <c r="I806" s="1"/>
      <c r="J806" s="9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91"/>
      <c r="D807" s="91"/>
      <c r="E807" s="1"/>
      <c r="F807" s="1"/>
      <c r="G807" s="1"/>
      <c r="H807" s="92"/>
      <c r="I807" s="1"/>
      <c r="J807" s="9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91"/>
      <c r="D808" s="91"/>
      <c r="E808" s="1"/>
      <c r="F808" s="1"/>
      <c r="G808" s="1"/>
      <c r="H808" s="92"/>
      <c r="I808" s="1"/>
      <c r="J808" s="9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91"/>
      <c r="D809" s="91"/>
      <c r="E809" s="1"/>
      <c r="F809" s="1"/>
      <c r="G809" s="1"/>
      <c r="H809" s="92"/>
      <c r="I809" s="1"/>
      <c r="J809" s="9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91"/>
      <c r="D810" s="91"/>
      <c r="E810" s="1"/>
      <c r="F810" s="1"/>
      <c r="G810" s="1"/>
      <c r="H810" s="92"/>
      <c r="I810" s="1"/>
      <c r="J810" s="9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91"/>
      <c r="D811" s="91"/>
      <c r="E811" s="1"/>
      <c r="F811" s="1"/>
      <c r="G811" s="1"/>
      <c r="H811" s="92"/>
      <c r="I811" s="1"/>
      <c r="J811" s="9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91"/>
      <c r="D812" s="91"/>
      <c r="E812" s="1"/>
      <c r="F812" s="1"/>
      <c r="G812" s="1"/>
      <c r="H812" s="92"/>
      <c r="I812" s="1"/>
      <c r="J812" s="9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91"/>
      <c r="D813" s="91"/>
      <c r="E813" s="1"/>
      <c r="F813" s="1"/>
      <c r="G813" s="1"/>
      <c r="H813" s="92"/>
      <c r="I813" s="1"/>
      <c r="J813" s="9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91"/>
      <c r="D814" s="91"/>
      <c r="E814" s="1"/>
      <c r="F814" s="1"/>
      <c r="G814" s="1"/>
      <c r="H814" s="92"/>
      <c r="I814" s="1"/>
      <c r="J814" s="9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91"/>
      <c r="D815" s="91"/>
      <c r="E815" s="1"/>
      <c r="F815" s="1"/>
      <c r="G815" s="1"/>
      <c r="H815" s="92"/>
      <c r="I815" s="1"/>
      <c r="J815" s="9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91"/>
      <c r="D816" s="91"/>
      <c r="E816" s="1"/>
      <c r="F816" s="1"/>
      <c r="G816" s="1"/>
      <c r="H816" s="92"/>
      <c r="I816" s="1"/>
      <c r="J816" s="9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91"/>
      <c r="D817" s="91"/>
      <c r="E817" s="1"/>
      <c r="F817" s="1"/>
      <c r="G817" s="1"/>
      <c r="H817" s="92"/>
      <c r="I817" s="1"/>
      <c r="J817" s="9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91"/>
      <c r="D818" s="91"/>
      <c r="E818" s="1"/>
      <c r="F818" s="1"/>
      <c r="G818" s="1"/>
      <c r="H818" s="92"/>
      <c r="I818" s="1"/>
      <c r="J818" s="9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91"/>
      <c r="D819" s="91"/>
      <c r="E819" s="1"/>
      <c r="F819" s="1"/>
      <c r="G819" s="1"/>
      <c r="H819" s="92"/>
      <c r="I819" s="1"/>
      <c r="J819" s="9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91"/>
      <c r="D820" s="91"/>
      <c r="E820" s="1"/>
      <c r="F820" s="1"/>
      <c r="G820" s="1"/>
      <c r="H820" s="92"/>
      <c r="I820" s="1"/>
      <c r="J820" s="9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91"/>
      <c r="D821" s="91"/>
      <c r="E821" s="1"/>
      <c r="F821" s="1"/>
      <c r="G821" s="1"/>
      <c r="H821" s="92"/>
      <c r="I821" s="1"/>
      <c r="J821" s="9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91"/>
      <c r="D822" s="91"/>
      <c r="E822" s="1"/>
      <c r="F822" s="1"/>
      <c r="G822" s="1"/>
      <c r="H822" s="92"/>
      <c r="I822" s="1"/>
      <c r="J822" s="9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91"/>
      <c r="D823" s="91"/>
      <c r="E823" s="1"/>
      <c r="F823" s="1"/>
      <c r="G823" s="1"/>
      <c r="H823" s="92"/>
      <c r="I823" s="1"/>
      <c r="J823" s="9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91"/>
      <c r="D824" s="91"/>
      <c r="E824" s="1"/>
      <c r="F824" s="1"/>
      <c r="G824" s="1"/>
      <c r="H824" s="92"/>
      <c r="I824" s="1"/>
      <c r="J824" s="9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91"/>
      <c r="D825" s="91"/>
      <c r="E825" s="1"/>
      <c r="F825" s="1"/>
      <c r="G825" s="1"/>
      <c r="H825" s="92"/>
      <c r="I825" s="1"/>
      <c r="J825" s="9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91"/>
      <c r="D826" s="91"/>
      <c r="E826" s="1"/>
      <c r="F826" s="1"/>
      <c r="G826" s="1"/>
      <c r="H826" s="92"/>
      <c r="I826" s="1"/>
      <c r="J826" s="9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91"/>
      <c r="D827" s="91"/>
      <c r="E827" s="1"/>
      <c r="F827" s="1"/>
      <c r="G827" s="1"/>
      <c r="H827" s="92"/>
      <c r="I827" s="1"/>
      <c r="J827" s="9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91"/>
      <c r="D828" s="91"/>
      <c r="E828" s="1"/>
      <c r="F828" s="1"/>
      <c r="G828" s="1"/>
      <c r="H828" s="92"/>
      <c r="I828" s="1"/>
      <c r="J828" s="9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91"/>
      <c r="D829" s="91"/>
      <c r="E829" s="1"/>
      <c r="F829" s="1"/>
      <c r="G829" s="1"/>
      <c r="H829" s="92"/>
      <c r="I829" s="1"/>
      <c r="J829" s="9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91"/>
      <c r="D830" s="91"/>
      <c r="E830" s="1"/>
      <c r="F830" s="1"/>
      <c r="G830" s="1"/>
      <c r="H830" s="92"/>
      <c r="I830" s="1"/>
      <c r="J830" s="9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91"/>
      <c r="D831" s="91"/>
      <c r="E831" s="1"/>
      <c r="F831" s="1"/>
      <c r="G831" s="1"/>
      <c r="H831" s="92"/>
      <c r="I831" s="1"/>
      <c r="J831" s="9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91"/>
      <c r="D832" s="91"/>
      <c r="E832" s="1"/>
      <c r="F832" s="1"/>
      <c r="G832" s="1"/>
      <c r="H832" s="92"/>
      <c r="I832" s="1"/>
      <c r="J832" s="9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91"/>
      <c r="D833" s="91"/>
      <c r="E833" s="1"/>
      <c r="F833" s="1"/>
      <c r="G833" s="1"/>
      <c r="H833" s="92"/>
      <c r="I833" s="1"/>
      <c r="J833" s="9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91"/>
      <c r="D834" s="91"/>
      <c r="E834" s="1"/>
      <c r="F834" s="1"/>
      <c r="G834" s="1"/>
      <c r="H834" s="92"/>
      <c r="I834" s="1"/>
      <c r="J834" s="9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91"/>
      <c r="D835" s="91"/>
      <c r="E835" s="1"/>
      <c r="F835" s="1"/>
      <c r="G835" s="1"/>
      <c r="H835" s="92"/>
      <c r="I835" s="1"/>
      <c r="J835" s="9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91"/>
      <c r="D836" s="91"/>
      <c r="E836" s="1"/>
      <c r="F836" s="1"/>
      <c r="G836" s="1"/>
      <c r="H836" s="92"/>
      <c r="I836" s="1"/>
      <c r="J836" s="9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91"/>
      <c r="D837" s="91"/>
      <c r="E837" s="1"/>
      <c r="F837" s="1"/>
      <c r="G837" s="1"/>
      <c r="H837" s="92"/>
      <c r="I837" s="1"/>
      <c r="J837" s="9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91"/>
      <c r="D838" s="91"/>
      <c r="E838" s="1"/>
      <c r="F838" s="1"/>
      <c r="G838" s="1"/>
      <c r="H838" s="92"/>
      <c r="I838" s="1"/>
      <c r="J838" s="9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91"/>
      <c r="D839" s="91"/>
      <c r="E839" s="1"/>
      <c r="F839" s="1"/>
      <c r="G839" s="1"/>
      <c r="H839" s="92"/>
      <c r="I839" s="1"/>
      <c r="J839" s="9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91"/>
      <c r="D840" s="91"/>
      <c r="E840" s="1"/>
      <c r="F840" s="1"/>
      <c r="G840" s="1"/>
      <c r="H840" s="92"/>
      <c r="I840" s="1"/>
      <c r="J840" s="9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91"/>
      <c r="D841" s="91"/>
      <c r="E841" s="1"/>
      <c r="F841" s="1"/>
      <c r="G841" s="1"/>
      <c r="H841" s="92"/>
      <c r="I841" s="1"/>
      <c r="J841" s="9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91"/>
      <c r="D842" s="91"/>
      <c r="E842" s="1"/>
      <c r="F842" s="1"/>
      <c r="G842" s="1"/>
      <c r="H842" s="92"/>
      <c r="I842" s="1"/>
      <c r="J842" s="9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91"/>
      <c r="D843" s="91"/>
      <c r="E843" s="1"/>
      <c r="F843" s="1"/>
      <c r="G843" s="1"/>
      <c r="H843" s="92"/>
      <c r="I843" s="1"/>
      <c r="J843" s="9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91"/>
      <c r="D844" s="91"/>
      <c r="E844" s="1"/>
      <c r="F844" s="1"/>
      <c r="G844" s="1"/>
      <c r="H844" s="92"/>
      <c r="I844" s="1"/>
      <c r="J844" s="9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91"/>
      <c r="D845" s="91"/>
      <c r="E845" s="1"/>
      <c r="F845" s="1"/>
      <c r="G845" s="1"/>
      <c r="H845" s="92"/>
      <c r="I845" s="1"/>
      <c r="J845" s="9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91"/>
      <c r="D846" s="91"/>
      <c r="E846" s="1"/>
      <c r="F846" s="1"/>
      <c r="G846" s="1"/>
      <c r="H846" s="92"/>
      <c r="I846" s="1"/>
      <c r="J846" s="9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91"/>
      <c r="D847" s="91"/>
      <c r="E847" s="1"/>
      <c r="F847" s="1"/>
      <c r="G847" s="1"/>
      <c r="H847" s="92"/>
      <c r="I847" s="1"/>
      <c r="J847" s="9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91"/>
      <c r="D848" s="91"/>
      <c r="E848" s="1"/>
      <c r="F848" s="1"/>
      <c r="G848" s="1"/>
      <c r="H848" s="92"/>
      <c r="I848" s="1"/>
      <c r="J848" s="9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91"/>
      <c r="D849" s="91"/>
      <c r="E849" s="1"/>
      <c r="F849" s="1"/>
      <c r="G849" s="1"/>
      <c r="H849" s="92"/>
      <c r="I849" s="1"/>
      <c r="J849" s="9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91"/>
      <c r="D850" s="91"/>
      <c r="E850" s="1"/>
      <c r="F850" s="1"/>
      <c r="G850" s="1"/>
      <c r="H850" s="92"/>
      <c r="I850" s="1"/>
      <c r="J850" s="9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91"/>
      <c r="D851" s="91"/>
      <c r="E851" s="1"/>
      <c r="F851" s="1"/>
      <c r="G851" s="1"/>
      <c r="H851" s="92"/>
      <c r="I851" s="1"/>
      <c r="J851" s="9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91"/>
      <c r="D852" s="91"/>
      <c r="E852" s="1"/>
      <c r="F852" s="1"/>
      <c r="G852" s="1"/>
      <c r="H852" s="92"/>
      <c r="I852" s="1"/>
      <c r="J852" s="9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91"/>
      <c r="D853" s="91"/>
      <c r="E853" s="1"/>
      <c r="F853" s="1"/>
      <c r="G853" s="1"/>
      <c r="H853" s="92"/>
      <c r="I853" s="1"/>
      <c r="J853" s="9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91"/>
      <c r="D854" s="91"/>
      <c r="E854" s="1"/>
      <c r="F854" s="1"/>
      <c r="G854" s="1"/>
      <c r="H854" s="92"/>
      <c r="I854" s="1"/>
      <c r="J854" s="9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91"/>
      <c r="D855" s="91"/>
      <c r="E855" s="1"/>
      <c r="F855" s="1"/>
      <c r="G855" s="1"/>
      <c r="H855" s="92"/>
      <c r="I855" s="1"/>
      <c r="J855" s="9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91"/>
      <c r="D856" s="91"/>
      <c r="E856" s="1"/>
      <c r="F856" s="1"/>
      <c r="G856" s="1"/>
      <c r="H856" s="92"/>
      <c r="I856" s="1"/>
      <c r="J856" s="9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91"/>
      <c r="D857" s="91"/>
      <c r="E857" s="1"/>
      <c r="F857" s="1"/>
      <c r="G857" s="1"/>
      <c r="H857" s="92"/>
      <c r="I857" s="1"/>
      <c r="J857" s="9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91"/>
      <c r="D858" s="91"/>
      <c r="E858" s="1"/>
      <c r="F858" s="1"/>
      <c r="G858" s="1"/>
      <c r="H858" s="92"/>
      <c r="I858" s="1"/>
      <c r="J858" s="9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91"/>
      <c r="D859" s="91"/>
      <c r="E859" s="1"/>
      <c r="F859" s="1"/>
      <c r="G859" s="1"/>
      <c r="H859" s="92"/>
      <c r="I859" s="1"/>
      <c r="J859" s="9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91"/>
      <c r="D860" s="91"/>
      <c r="E860" s="1"/>
      <c r="F860" s="1"/>
      <c r="G860" s="1"/>
      <c r="H860" s="92"/>
      <c r="I860" s="1"/>
      <c r="J860" s="9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91"/>
      <c r="D861" s="91"/>
      <c r="E861" s="1"/>
      <c r="F861" s="1"/>
      <c r="G861" s="1"/>
      <c r="H861" s="92"/>
      <c r="I861" s="1"/>
      <c r="J861" s="9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91"/>
      <c r="D862" s="91"/>
      <c r="E862" s="1"/>
      <c r="F862" s="1"/>
      <c r="G862" s="1"/>
      <c r="H862" s="92"/>
      <c r="I862" s="1"/>
      <c r="J862" s="9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91"/>
      <c r="D863" s="91"/>
      <c r="E863" s="1"/>
      <c r="F863" s="1"/>
      <c r="G863" s="1"/>
      <c r="H863" s="92"/>
      <c r="I863" s="1"/>
      <c r="J863" s="9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91"/>
      <c r="D864" s="91"/>
      <c r="E864" s="1"/>
      <c r="F864" s="1"/>
      <c r="G864" s="1"/>
      <c r="H864" s="92"/>
      <c r="I864" s="1"/>
      <c r="J864" s="9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91"/>
      <c r="D865" s="91"/>
      <c r="E865" s="1"/>
      <c r="F865" s="1"/>
      <c r="G865" s="1"/>
      <c r="H865" s="92"/>
      <c r="I865" s="1"/>
      <c r="J865" s="9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91"/>
      <c r="D866" s="91"/>
      <c r="E866" s="1"/>
      <c r="F866" s="1"/>
      <c r="G866" s="1"/>
      <c r="H866" s="92"/>
      <c r="I866" s="1"/>
      <c r="J866" s="9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91"/>
      <c r="D867" s="91"/>
      <c r="E867" s="1"/>
      <c r="F867" s="1"/>
      <c r="G867" s="1"/>
      <c r="H867" s="92"/>
      <c r="I867" s="1"/>
      <c r="J867" s="9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91"/>
      <c r="D868" s="91"/>
      <c r="E868" s="1"/>
      <c r="F868" s="1"/>
      <c r="G868" s="1"/>
      <c r="H868" s="92"/>
      <c r="I868" s="1"/>
      <c r="J868" s="9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91"/>
      <c r="D869" s="91"/>
      <c r="E869" s="1"/>
      <c r="F869" s="1"/>
      <c r="G869" s="1"/>
      <c r="H869" s="92"/>
      <c r="I869" s="1"/>
      <c r="J869" s="9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91"/>
      <c r="D870" s="91"/>
      <c r="E870" s="1"/>
      <c r="F870" s="1"/>
      <c r="G870" s="1"/>
      <c r="H870" s="92"/>
      <c r="I870" s="1"/>
      <c r="J870" s="9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91"/>
      <c r="D871" s="91"/>
      <c r="E871" s="1"/>
      <c r="F871" s="1"/>
      <c r="G871" s="1"/>
      <c r="H871" s="92"/>
      <c r="I871" s="1"/>
      <c r="J871" s="9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91"/>
      <c r="D872" s="91"/>
      <c r="E872" s="1"/>
      <c r="F872" s="1"/>
      <c r="G872" s="1"/>
      <c r="H872" s="92"/>
      <c r="I872" s="1"/>
      <c r="J872" s="9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91"/>
      <c r="D873" s="91"/>
      <c r="E873" s="1"/>
      <c r="F873" s="1"/>
      <c r="G873" s="1"/>
      <c r="H873" s="92"/>
      <c r="I873" s="1"/>
      <c r="J873" s="9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91"/>
      <c r="D874" s="91"/>
      <c r="E874" s="1"/>
      <c r="F874" s="1"/>
      <c r="G874" s="1"/>
      <c r="H874" s="92"/>
      <c r="I874" s="1"/>
      <c r="J874" s="9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91"/>
      <c r="D875" s="91"/>
      <c r="E875" s="1"/>
      <c r="F875" s="1"/>
      <c r="G875" s="1"/>
      <c r="H875" s="92"/>
      <c r="I875" s="1"/>
      <c r="J875" s="9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91"/>
      <c r="D876" s="91"/>
      <c r="E876" s="1"/>
      <c r="F876" s="1"/>
      <c r="G876" s="1"/>
      <c r="H876" s="92"/>
      <c r="I876" s="1"/>
      <c r="J876" s="9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91"/>
      <c r="D877" s="91"/>
      <c r="E877" s="1"/>
      <c r="F877" s="1"/>
      <c r="G877" s="1"/>
      <c r="H877" s="92"/>
      <c r="I877" s="1"/>
      <c r="J877" s="9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91"/>
      <c r="D878" s="91"/>
      <c r="E878" s="1"/>
      <c r="F878" s="1"/>
      <c r="G878" s="1"/>
      <c r="H878" s="92"/>
      <c r="I878" s="1"/>
      <c r="J878" s="9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91"/>
      <c r="D879" s="91"/>
      <c r="E879" s="1"/>
      <c r="F879" s="1"/>
      <c r="G879" s="1"/>
      <c r="H879" s="92"/>
      <c r="I879" s="1"/>
      <c r="J879" s="9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91"/>
      <c r="D880" s="91"/>
      <c r="E880" s="1"/>
      <c r="F880" s="1"/>
      <c r="G880" s="1"/>
      <c r="H880" s="92"/>
      <c r="I880" s="1"/>
      <c r="J880" s="9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91"/>
      <c r="D881" s="91"/>
      <c r="E881" s="1"/>
      <c r="F881" s="1"/>
      <c r="G881" s="1"/>
      <c r="H881" s="92"/>
      <c r="I881" s="1"/>
      <c r="J881" s="9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91"/>
      <c r="D882" s="91"/>
      <c r="E882" s="1"/>
      <c r="F882" s="1"/>
      <c r="G882" s="1"/>
      <c r="H882" s="92"/>
      <c r="I882" s="1"/>
      <c r="J882" s="9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91"/>
      <c r="D883" s="91"/>
      <c r="E883" s="1"/>
      <c r="F883" s="1"/>
      <c r="G883" s="1"/>
      <c r="H883" s="92"/>
      <c r="I883" s="1"/>
      <c r="J883" s="9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91"/>
      <c r="D884" s="91"/>
      <c r="E884" s="1"/>
      <c r="F884" s="1"/>
      <c r="G884" s="1"/>
      <c r="H884" s="92"/>
      <c r="I884" s="1"/>
      <c r="J884" s="9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91"/>
      <c r="D885" s="91"/>
      <c r="E885" s="1"/>
      <c r="F885" s="1"/>
      <c r="G885" s="1"/>
      <c r="H885" s="92"/>
      <c r="I885" s="1"/>
      <c r="J885" s="9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91"/>
      <c r="D886" s="91"/>
      <c r="E886" s="1"/>
      <c r="F886" s="1"/>
      <c r="G886" s="1"/>
      <c r="H886" s="92"/>
      <c r="I886" s="1"/>
      <c r="J886" s="9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91"/>
      <c r="D887" s="91"/>
      <c r="E887" s="1"/>
      <c r="F887" s="1"/>
      <c r="G887" s="1"/>
      <c r="H887" s="92"/>
      <c r="I887" s="1"/>
      <c r="J887" s="9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91"/>
      <c r="D888" s="91"/>
      <c r="E888" s="1"/>
      <c r="F888" s="1"/>
      <c r="G888" s="1"/>
      <c r="H888" s="92"/>
      <c r="I888" s="1"/>
      <c r="J888" s="9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91"/>
      <c r="D889" s="91"/>
      <c r="E889" s="1"/>
      <c r="F889" s="1"/>
      <c r="G889" s="1"/>
      <c r="H889" s="92"/>
      <c r="I889" s="1"/>
      <c r="J889" s="9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91"/>
      <c r="D890" s="91"/>
      <c r="E890" s="1"/>
      <c r="F890" s="1"/>
      <c r="G890" s="1"/>
      <c r="H890" s="92"/>
      <c r="I890" s="1"/>
      <c r="J890" s="9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91"/>
      <c r="D891" s="91"/>
      <c r="E891" s="1"/>
      <c r="F891" s="1"/>
      <c r="G891" s="1"/>
      <c r="H891" s="92"/>
      <c r="I891" s="1"/>
      <c r="J891" s="9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91"/>
      <c r="D892" s="91"/>
      <c r="E892" s="1"/>
      <c r="F892" s="1"/>
      <c r="G892" s="1"/>
      <c r="H892" s="92"/>
      <c r="I892" s="1"/>
      <c r="J892" s="9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91"/>
      <c r="D893" s="91"/>
      <c r="E893" s="1"/>
      <c r="F893" s="1"/>
      <c r="G893" s="1"/>
      <c r="H893" s="92"/>
      <c r="I893" s="1"/>
      <c r="J893" s="9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91"/>
      <c r="D894" s="91"/>
      <c r="E894" s="1"/>
      <c r="F894" s="1"/>
      <c r="G894" s="1"/>
      <c r="H894" s="92"/>
      <c r="I894" s="1"/>
      <c r="J894" s="9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91"/>
      <c r="D895" s="91"/>
      <c r="E895" s="1"/>
      <c r="F895" s="1"/>
      <c r="G895" s="1"/>
      <c r="H895" s="92"/>
      <c r="I895" s="1"/>
      <c r="J895" s="9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91"/>
      <c r="D896" s="91"/>
      <c r="E896" s="1"/>
      <c r="F896" s="1"/>
      <c r="G896" s="1"/>
      <c r="H896" s="92"/>
      <c r="I896" s="1"/>
      <c r="J896" s="9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91"/>
      <c r="D897" s="91"/>
      <c r="E897" s="1"/>
      <c r="F897" s="1"/>
      <c r="G897" s="1"/>
      <c r="H897" s="92"/>
      <c r="I897" s="1"/>
      <c r="J897" s="9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91"/>
      <c r="D898" s="91"/>
      <c r="E898" s="1"/>
      <c r="F898" s="1"/>
      <c r="G898" s="1"/>
      <c r="H898" s="92"/>
      <c r="I898" s="1"/>
      <c r="J898" s="9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91"/>
      <c r="D899" s="91"/>
      <c r="E899" s="1"/>
      <c r="F899" s="1"/>
      <c r="G899" s="1"/>
      <c r="H899" s="92"/>
      <c r="I899" s="1"/>
      <c r="J899" s="9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91"/>
      <c r="D900" s="91"/>
      <c r="E900" s="1"/>
      <c r="F900" s="1"/>
      <c r="G900" s="1"/>
      <c r="H900" s="92"/>
      <c r="I900" s="1"/>
      <c r="J900" s="9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91"/>
      <c r="D901" s="91"/>
      <c r="E901" s="1"/>
      <c r="F901" s="1"/>
      <c r="G901" s="1"/>
      <c r="H901" s="92"/>
      <c r="I901" s="1"/>
      <c r="J901" s="9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91"/>
      <c r="D902" s="91"/>
      <c r="E902" s="1"/>
      <c r="F902" s="1"/>
      <c r="G902" s="1"/>
      <c r="H902" s="92"/>
      <c r="I902" s="1"/>
      <c r="J902" s="9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91"/>
      <c r="D903" s="91"/>
      <c r="E903" s="1"/>
      <c r="F903" s="1"/>
      <c r="G903" s="1"/>
      <c r="H903" s="92"/>
      <c r="I903" s="1"/>
      <c r="J903" s="9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91"/>
      <c r="D904" s="91"/>
      <c r="E904" s="1"/>
      <c r="F904" s="1"/>
      <c r="G904" s="1"/>
      <c r="H904" s="92"/>
      <c r="I904" s="1"/>
      <c r="J904" s="9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91"/>
      <c r="D905" s="91"/>
      <c r="E905" s="1"/>
      <c r="F905" s="1"/>
      <c r="G905" s="1"/>
      <c r="H905" s="92"/>
      <c r="I905" s="1"/>
      <c r="J905" s="9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91"/>
      <c r="D906" s="91"/>
      <c r="E906" s="1"/>
      <c r="F906" s="1"/>
      <c r="G906" s="1"/>
      <c r="H906" s="92"/>
      <c r="I906" s="1"/>
      <c r="J906" s="9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91"/>
      <c r="D907" s="91"/>
      <c r="E907" s="1"/>
      <c r="F907" s="1"/>
      <c r="G907" s="1"/>
      <c r="H907" s="92"/>
      <c r="I907" s="1"/>
      <c r="J907" s="9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91"/>
      <c r="D908" s="91"/>
      <c r="E908" s="1"/>
      <c r="F908" s="1"/>
      <c r="G908" s="1"/>
      <c r="H908" s="92"/>
      <c r="I908" s="1"/>
      <c r="J908" s="9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91"/>
      <c r="D909" s="91"/>
      <c r="E909" s="1"/>
      <c r="F909" s="1"/>
      <c r="G909" s="1"/>
      <c r="H909" s="92"/>
      <c r="I909" s="1"/>
      <c r="J909" s="9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91"/>
      <c r="D910" s="91"/>
      <c r="E910" s="1"/>
      <c r="F910" s="1"/>
      <c r="G910" s="1"/>
      <c r="H910" s="92"/>
      <c r="I910" s="1"/>
      <c r="J910" s="9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91"/>
      <c r="D911" s="91"/>
      <c r="E911" s="1"/>
      <c r="F911" s="1"/>
      <c r="G911" s="1"/>
      <c r="H911" s="92"/>
      <c r="I911" s="1"/>
      <c r="J911" s="9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91"/>
      <c r="D912" s="91"/>
      <c r="E912" s="1"/>
      <c r="F912" s="1"/>
      <c r="G912" s="1"/>
      <c r="H912" s="92"/>
      <c r="I912" s="1"/>
      <c r="J912" s="9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91"/>
      <c r="D913" s="91"/>
      <c r="E913" s="1"/>
      <c r="F913" s="1"/>
      <c r="G913" s="1"/>
      <c r="H913" s="92"/>
      <c r="I913" s="1"/>
      <c r="J913" s="9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91"/>
      <c r="D914" s="91"/>
      <c r="E914" s="1"/>
      <c r="F914" s="1"/>
      <c r="G914" s="1"/>
      <c r="H914" s="92"/>
      <c r="I914" s="1"/>
      <c r="J914" s="9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91"/>
      <c r="D915" s="91"/>
      <c r="E915" s="1"/>
      <c r="F915" s="1"/>
      <c r="G915" s="1"/>
      <c r="H915" s="92"/>
      <c r="I915" s="1"/>
      <c r="J915" s="9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91"/>
      <c r="D916" s="91"/>
      <c r="E916" s="1"/>
      <c r="F916" s="1"/>
      <c r="G916" s="1"/>
      <c r="H916" s="92"/>
      <c r="I916" s="1"/>
      <c r="J916" s="9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91"/>
      <c r="D917" s="91"/>
      <c r="E917" s="1"/>
      <c r="F917" s="1"/>
      <c r="G917" s="1"/>
      <c r="H917" s="92"/>
      <c r="I917" s="1"/>
      <c r="J917" s="9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91"/>
      <c r="D918" s="91"/>
      <c r="E918" s="1"/>
      <c r="F918" s="1"/>
      <c r="G918" s="1"/>
      <c r="H918" s="92"/>
      <c r="I918" s="1"/>
      <c r="J918" s="9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91"/>
      <c r="D919" s="91"/>
      <c r="E919" s="1"/>
      <c r="F919" s="1"/>
      <c r="G919" s="1"/>
      <c r="H919" s="92"/>
      <c r="I919" s="1"/>
      <c r="J919" s="9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91"/>
      <c r="D920" s="91"/>
      <c r="E920" s="1"/>
      <c r="F920" s="1"/>
      <c r="G920" s="1"/>
      <c r="H920" s="92"/>
      <c r="I920" s="1"/>
      <c r="J920" s="9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91"/>
      <c r="D921" s="91"/>
      <c r="E921" s="1"/>
      <c r="F921" s="1"/>
      <c r="G921" s="1"/>
      <c r="H921" s="92"/>
      <c r="I921" s="1"/>
      <c r="J921" s="9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91"/>
      <c r="D922" s="91"/>
      <c r="E922" s="1"/>
      <c r="F922" s="1"/>
      <c r="G922" s="1"/>
      <c r="H922" s="92"/>
      <c r="I922" s="1"/>
      <c r="J922" s="9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91"/>
      <c r="D923" s="91"/>
      <c r="E923" s="1"/>
      <c r="F923" s="1"/>
      <c r="G923" s="1"/>
      <c r="H923" s="92"/>
      <c r="I923" s="1"/>
      <c r="J923" s="9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91"/>
      <c r="D924" s="91"/>
      <c r="E924" s="1"/>
      <c r="F924" s="1"/>
      <c r="G924" s="1"/>
      <c r="H924" s="92"/>
      <c r="I924" s="1"/>
      <c r="J924" s="9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91"/>
      <c r="D925" s="91"/>
      <c r="E925" s="1"/>
      <c r="F925" s="1"/>
      <c r="G925" s="1"/>
      <c r="H925" s="92"/>
      <c r="I925" s="1"/>
      <c r="J925" s="9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91"/>
      <c r="D926" s="91"/>
      <c r="E926" s="1"/>
      <c r="F926" s="1"/>
      <c r="G926" s="1"/>
      <c r="H926" s="92"/>
      <c r="I926" s="1"/>
      <c r="J926" s="9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91"/>
      <c r="D927" s="91"/>
      <c r="E927" s="1"/>
      <c r="F927" s="1"/>
      <c r="G927" s="1"/>
      <c r="H927" s="92"/>
      <c r="I927" s="1"/>
      <c r="J927" s="9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91"/>
      <c r="D928" s="91"/>
      <c r="E928" s="1"/>
      <c r="F928" s="1"/>
      <c r="G928" s="1"/>
      <c r="H928" s="92"/>
      <c r="I928" s="1"/>
      <c r="J928" s="9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91"/>
      <c r="D929" s="91"/>
      <c r="E929" s="1"/>
      <c r="F929" s="1"/>
      <c r="G929" s="1"/>
      <c r="H929" s="92"/>
      <c r="I929" s="1"/>
      <c r="J929" s="9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91"/>
      <c r="D930" s="91"/>
      <c r="E930" s="1"/>
      <c r="F930" s="1"/>
      <c r="G930" s="1"/>
      <c r="H930" s="92"/>
      <c r="I930" s="1"/>
      <c r="J930" s="9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91"/>
      <c r="D931" s="91"/>
      <c r="E931" s="1"/>
      <c r="F931" s="1"/>
      <c r="G931" s="1"/>
      <c r="H931" s="92"/>
      <c r="I931" s="1"/>
      <c r="J931" s="9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91"/>
      <c r="D932" s="91"/>
      <c r="E932" s="1"/>
      <c r="F932" s="1"/>
      <c r="G932" s="1"/>
      <c r="H932" s="92"/>
      <c r="I932" s="1"/>
      <c r="J932" s="9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91"/>
      <c r="D933" s="91"/>
      <c r="E933" s="1"/>
      <c r="F933" s="1"/>
      <c r="G933" s="1"/>
      <c r="H933" s="92"/>
      <c r="I933" s="1"/>
      <c r="J933" s="9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91"/>
      <c r="D934" s="91"/>
      <c r="E934" s="1"/>
      <c r="F934" s="1"/>
      <c r="G934" s="1"/>
      <c r="H934" s="92"/>
      <c r="I934" s="1"/>
      <c r="J934" s="9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91"/>
      <c r="D935" s="91"/>
      <c r="E935" s="1"/>
      <c r="F935" s="1"/>
      <c r="G935" s="1"/>
      <c r="H935" s="92"/>
      <c r="I935" s="1"/>
      <c r="J935" s="9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91"/>
      <c r="D936" s="91"/>
      <c r="E936" s="1"/>
      <c r="F936" s="1"/>
      <c r="G936" s="1"/>
      <c r="H936" s="92"/>
      <c r="I936" s="1"/>
      <c r="J936" s="9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91"/>
      <c r="D937" s="91"/>
      <c r="E937" s="1"/>
      <c r="F937" s="1"/>
      <c r="G937" s="1"/>
      <c r="H937" s="92"/>
      <c r="I937" s="1"/>
      <c r="J937" s="9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91"/>
      <c r="D938" s="91"/>
      <c r="E938" s="1"/>
      <c r="F938" s="1"/>
      <c r="G938" s="1"/>
      <c r="H938" s="92"/>
      <c r="I938" s="1"/>
      <c r="J938" s="9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91"/>
      <c r="D939" s="91"/>
      <c r="E939" s="1"/>
      <c r="F939" s="1"/>
      <c r="G939" s="1"/>
      <c r="H939" s="92"/>
      <c r="I939" s="1"/>
      <c r="J939" s="9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91"/>
      <c r="D940" s="91"/>
      <c r="E940" s="1"/>
      <c r="F940" s="1"/>
      <c r="G940" s="1"/>
      <c r="H940" s="92"/>
      <c r="I940" s="1"/>
      <c r="J940" s="9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91"/>
      <c r="D941" s="91"/>
      <c r="E941" s="1"/>
      <c r="F941" s="1"/>
      <c r="G941" s="1"/>
      <c r="H941" s="92"/>
      <c r="I941" s="1"/>
      <c r="J941" s="9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91"/>
      <c r="D942" s="91"/>
      <c r="E942" s="1"/>
      <c r="F942" s="1"/>
      <c r="G942" s="1"/>
      <c r="H942" s="92"/>
      <c r="I942" s="1"/>
      <c r="J942" s="9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91"/>
      <c r="D943" s="91"/>
      <c r="E943" s="1"/>
      <c r="F943" s="1"/>
      <c r="G943" s="1"/>
      <c r="H943" s="92"/>
      <c r="I943" s="1"/>
      <c r="J943" s="9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91"/>
      <c r="D944" s="91"/>
      <c r="E944" s="1"/>
      <c r="F944" s="1"/>
      <c r="G944" s="1"/>
      <c r="H944" s="92"/>
      <c r="I944" s="1"/>
      <c r="J944" s="9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91"/>
      <c r="D945" s="91"/>
      <c r="E945" s="1"/>
      <c r="F945" s="1"/>
      <c r="G945" s="1"/>
      <c r="H945" s="92"/>
      <c r="I945" s="1"/>
      <c r="J945" s="9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91"/>
      <c r="D946" s="91"/>
      <c r="E946" s="1"/>
      <c r="F946" s="1"/>
      <c r="G946" s="1"/>
      <c r="H946" s="92"/>
      <c r="I946" s="1"/>
      <c r="J946" s="9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91"/>
      <c r="D947" s="91"/>
      <c r="E947" s="1"/>
      <c r="F947" s="1"/>
      <c r="G947" s="1"/>
      <c r="H947" s="92"/>
      <c r="I947" s="1"/>
      <c r="J947" s="9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91"/>
      <c r="D948" s="91"/>
      <c r="E948" s="1"/>
      <c r="F948" s="1"/>
      <c r="G948" s="1"/>
      <c r="H948" s="92"/>
      <c r="I948" s="1"/>
      <c r="J948" s="9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91"/>
      <c r="D949" s="91"/>
      <c r="E949" s="1"/>
      <c r="F949" s="1"/>
      <c r="G949" s="1"/>
      <c r="H949" s="92"/>
      <c r="I949" s="1"/>
      <c r="J949" s="9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91"/>
      <c r="D950" s="91"/>
      <c r="E950" s="1"/>
      <c r="F950" s="1"/>
      <c r="G950" s="1"/>
      <c r="H950" s="92"/>
      <c r="I950" s="1"/>
      <c r="J950" s="9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91"/>
      <c r="D951" s="91"/>
      <c r="E951" s="1"/>
      <c r="F951" s="1"/>
      <c r="G951" s="1"/>
      <c r="H951" s="92"/>
      <c r="I951" s="1"/>
      <c r="J951" s="9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91"/>
      <c r="D952" s="91"/>
      <c r="E952" s="1"/>
      <c r="F952" s="1"/>
      <c r="G952" s="1"/>
      <c r="H952" s="92"/>
      <c r="I952" s="1"/>
      <c r="J952" s="9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91"/>
      <c r="D953" s="91"/>
      <c r="E953" s="1"/>
      <c r="F953" s="1"/>
      <c r="G953" s="1"/>
      <c r="H953" s="92"/>
      <c r="I953" s="1"/>
      <c r="J953" s="9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91"/>
      <c r="D954" s="91"/>
      <c r="E954" s="1"/>
      <c r="F954" s="1"/>
      <c r="G954" s="1"/>
      <c r="H954" s="92"/>
      <c r="I954" s="1"/>
      <c r="J954" s="9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91"/>
      <c r="D955" s="91"/>
      <c r="E955" s="1"/>
      <c r="F955" s="1"/>
      <c r="G955" s="1"/>
      <c r="H955" s="92"/>
      <c r="I955" s="1"/>
      <c r="J955" s="9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91"/>
      <c r="D956" s="91"/>
      <c r="E956" s="1"/>
      <c r="F956" s="1"/>
      <c r="G956" s="1"/>
      <c r="H956" s="92"/>
      <c r="I956" s="1"/>
      <c r="J956" s="9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91"/>
      <c r="D957" s="91"/>
      <c r="E957" s="1"/>
      <c r="F957" s="1"/>
      <c r="G957" s="1"/>
      <c r="H957" s="92"/>
      <c r="I957" s="1"/>
      <c r="J957" s="9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91"/>
      <c r="D958" s="91"/>
      <c r="E958" s="1"/>
      <c r="F958" s="1"/>
      <c r="G958" s="1"/>
      <c r="H958" s="92"/>
      <c r="I958" s="1"/>
      <c r="J958" s="9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91"/>
      <c r="D959" s="91"/>
      <c r="E959" s="1"/>
      <c r="F959" s="1"/>
      <c r="G959" s="1"/>
      <c r="H959" s="92"/>
      <c r="I959" s="1"/>
      <c r="J959" s="9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91"/>
      <c r="D960" s="91"/>
      <c r="E960" s="1"/>
      <c r="F960" s="1"/>
      <c r="G960" s="1"/>
      <c r="H960" s="92"/>
      <c r="I960" s="1"/>
      <c r="J960" s="9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91"/>
      <c r="D961" s="91"/>
      <c r="E961" s="1"/>
      <c r="F961" s="1"/>
      <c r="G961" s="1"/>
      <c r="H961" s="92"/>
      <c r="I961" s="1"/>
      <c r="J961" s="9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91"/>
      <c r="D962" s="91"/>
      <c r="E962" s="1"/>
      <c r="F962" s="1"/>
      <c r="G962" s="1"/>
      <c r="H962" s="92"/>
      <c r="I962" s="1"/>
      <c r="J962" s="9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91"/>
      <c r="D963" s="91"/>
      <c r="E963" s="1"/>
      <c r="F963" s="1"/>
      <c r="G963" s="1"/>
      <c r="H963" s="92"/>
      <c r="I963" s="1"/>
      <c r="J963" s="9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91"/>
      <c r="D964" s="91"/>
      <c r="E964" s="1"/>
      <c r="F964" s="1"/>
      <c r="G964" s="1"/>
      <c r="H964" s="92"/>
      <c r="I964" s="1"/>
      <c r="J964" s="9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91"/>
      <c r="D965" s="91"/>
      <c r="E965" s="1"/>
      <c r="F965" s="1"/>
      <c r="G965" s="1"/>
      <c r="H965" s="92"/>
      <c r="I965" s="1"/>
      <c r="J965" s="9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91"/>
      <c r="D966" s="91"/>
      <c r="E966" s="1"/>
      <c r="F966" s="1"/>
      <c r="G966" s="1"/>
      <c r="H966" s="92"/>
      <c r="I966" s="1"/>
      <c r="J966" s="9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91"/>
      <c r="D967" s="91"/>
      <c r="E967" s="1"/>
      <c r="F967" s="1"/>
      <c r="G967" s="1"/>
      <c r="H967" s="92"/>
      <c r="I967" s="1"/>
      <c r="J967" s="9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91"/>
      <c r="D968" s="91"/>
      <c r="E968" s="1"/>
      <c r="F968" s="1"/>
      <c r="G968" s="1"/>
      <c r="H968" s="92"/>
      <c r="I968" s="1"/>
      <c r="J968" s="9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91"/>
      <c r="D969" s="91"/>
      <c r="E969" s="1"/>
      <c r="F969" s="1"/>
      <c r="G969" s="1"/>
      <c r="H969" s="92"/>
      <c r="I969" s="1"/>
      <c r="J969" s="9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91"/>
      <c r="D970" s="91"/>
      <c r="E970" s="1"/>
      <c r="F970" s="1"/>
      <c r="G970" s="1"/>
      <c r="H970" s="92"/>
      <c r="I970" s="1"/>
      <c r="J970" s="9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91"/>
      <c r="D971" s="91"/>
      <c r="E971" s="1"/>
      <c r="F971" s="1"/>
      <c r="G971" s="1"/>
      <c r="H971" s="92"/>
      <c r="I971" s="1"/>
      <c r="J971" s="9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91"/>
      <c r="D972" s="91"/>
      <c r="E972" s="1"/>
      <c r="F972" s="1"/>
      <c r="G972" s="1"/>
      <c r="H972" s="92"/>
      <c r="I972" s="1"/>
      <c r="J972" s="9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91"/>
      <c r="D973" s="91"/>
      <c r="E973" s="1"/>
      <c r="F973" s="1"/>
      <c r="G973" s="1"/>
      <c r="H973" s="92"/>
      <c r="I973" s="1"/>
      <c r="J973" s="9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91"/>
      <c r="D974" s="91"/>
      <c r="E974" s="1"/>
      <c r="F974" s="1"/>
      <c r="G974" s="1"/>
      <c r="H974" s="92"/>
      <c r="I974" s="1"/>
      <c r="J974" s="9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91"/>
      <c r="D975" s="91"/>
      <c r="E975" s="1"/>
      <c r="F975" s="1"/>
      <c r="G975" s="1"/>
      <c r="H975" s="92"/>
      <c r="I975" s="1"/>
      <c r="J975" s="9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91"/>
      <c r="D976" s="91"/>
      <c r="E976" s="1"/>
      <c r="F976" s="1"/>
      <c r="G976" s="1"/>
      <c r="H976" s="92"/>
      <c r="I976" s="1"/>
      <c r="J976" s="9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91"/>
      <c r="D977" s="91"/>
      <c r="E977" s="1"/>
      <c r="F977" s="1"/>
      <c r="G977" s="1"/>
      <c r="H977" s="92"/>
      <c r="I977" s="1"/>
      <c r="J977" s="9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91"/>
      <c r="D978" s="91"/>
      <c r="E978" s="1"/>
      <c r="F978" s="1"/>
      <c r="G978" s="1"/>
      <c r="H978" s="92"/>
      <c r="I978" s="1"/>
      <c r="J978" s="9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91"/>
      <c r="D979" s="91"/>
      <c r="E979" s="1"/>
      <c r="F979" s="1"/>
      <c r="G979" s="1"/>
      <c r="H979" s="92"/>
      <c r="I979" s="1"/>
      <c r="J979" s="9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91"/>
      <c r="D980" s="91"/>
      <c r="E980" s="1"/>
      <c r="F980" s="1"/>
      <c r="G980" s="1"/>
      <c r="H980" s="92"/>
      <c r="I980" s="1"/>
      <c r="J980" s="9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91"/>
      <c r="D981" s="91"/>
      <c r="E981" s="1"/>
      <c r="F981" s="1"/>
      <c r="G981" s="1"/>
      <c r="H981" s="92"/>
      <c r="I981" s="1"/>
      <c r="J981" s="9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91"/>
      <c r="D982" s="91"/>
      <c r="E982" s="1"/>
      <c r="F982" s="1"/>
      <c r="G982" s="1"/>
      <c r="H982" s="92"/>
      <c r="I982" s="1"/>
      <c r="J982" s="9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91"/>
      <c r="D983" s="91"/>
      <c r="E983" s="1"/>
      <c r="F983" s="1"/>
      <c r="G983" s="1"/>
      <c r="H983" s="92"/>
      <c r="I983" s="1"/>
      <c r="J983" s="9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91"/>
      <c r="D984" s="91"/>
      <c r="E984" s="1"/>
      <c r="F984" s="1"/>
      <c r="G984" s="1"/>
      <c r="H984" s="92"/>
      <c r="I984" s="1"/>
      <c r="J984" s="9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91"/>
      <c r="D985" s="91"/>
      <c r="E985" s="1"/>
      <c r="F985" s="1"/>
      <c r="G985" s="1"/>
      <c r="H985" s="92"/>
      <c r="I985" s="1"/>
      <c r="J985" s="9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91"/>
      <c r="D986" s="91"/>
      <c r="E986" s="1"/>
      <c r="F986" s="1"/>
      <c r="G986" s="1"/>
      <c r="H986" s="92"/>
      <c r="I986" s="1"/>
      <c r="J986" s="9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91"/>
      <c r="D987" s="91"/>
      <c r="E987" s="1"/>
      <c r="F987" s="1"/>
      <c r="G987" s="1"/>
      <c r="H987" s="92"/>
      <c r="I987" s="1"/>
      <c r="J987" s="9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91"/>
      <c r="D988" s="91"/>
      <c r="E988" s="1"/>
      <c r="F988" s="1"/>
      <c r="G988" s="1"/>
      <c r="H988" s="92"/>
      <c r="I988" s="1"/>
      <c r="J988" s="9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91"/>
      <c r="D989" s="91"/>
      <c r="E989" s="1"/>
      <c r="F989" s="1"/>
      <c r="G989" s="1"/>
      <c r="H989" s="92"/>
      <c r="I989" s="1"/>
      <c r="J989" s="9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91"/>
      <c r="D990" s="91"/>
      <c r="E990" s="1"/>
      <c r="F990" s="1"/>
      <c r="G990" s="1"/>
      <c r="H990" s="92"/>
      <c r="I990" s="1"/>
      <c r="J990" s="9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91"/>
      <c r="D991" s="91"/>
      <c r="E991" s="1"/>
      <c r="F991" s="1"/>
      <c r="G991" s="1"/>
      <c r="H991" s="92"/>
      <c r="I991" s="1"/>
      <c r="J991" s="9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91"/>
      <c r="D992" s="91"/>
      <c r="E992" s="1"/>
      <c r="F992" s="1"/>
      <c r="G992" s="1"/>
      <c r="H992" s="92"/>
      <c r="I992" s="1"/>
      <c r="J992" s="9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91"/>
      <c r="D993" s="91"/>
      <c r="E993" s="1"/>
      <c r="F993" s="1"/>
      <c r="G993" s="1"/>
      <c r="H993" s="92"/>
      <c r="I993" s="1"/>
      <c r="J993" s="9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91"/>
      <c r="D994" s="91"/>
      <c r="E994" s="1"/>
      <c r="F994" s="1"/>
      <c r="G994" s="1"/>
      <c r="H994" s="92"/>
      <c r="I994" s="1"/>
      <c r="J994" s="9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91"/>
      <c r="D995" s="91"/>
      <c r="E995" s="1"/>
      <c r="F995" s="1"/>
      <c r="G995" s="1"/>
      <c r="H995" s="92"/>
      <c r="I995" s="1"/>
      <c r="J995" s="9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91"/>
      <c r="D996" s="91"/>
      <c r="E996" s="1"/>
      <c r="F996" s="1"/>
      <c r="G996" s="1"/>
      <c r="H996" s="92"/>
      <c r="I996" s="1"/>
      <c r="J996" s="9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91"/>
      <c r="D997" s="91"/>
      <c r="E997" s="1"/>
      <c r="F997" s="1"/>
      <c r="G997" s="1"/>
      <c r="H997" s="92"/>
      <c r="I997" s="1"/>
      <c r="J997" s="9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91"/>
      <c r="D998" s="91"/>
      <c r="E998" s="1"/>
      <c r="F998" s="1"/>
      <c r="G998" s="1"/>
      <c r="H998" s="92"/>
      <c r="I998" s="1"/>
      <c r="J998" s="9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91"/>
      <c r="D999" s="91"/>
      <c r="E999" s="1"/>
      <c r="F999" s="1"/>
      <c r="G999" s="1"/>
      <c r="H999" s="92"/>
      <c r="I999" s="1"/>
      <c r="J999" s="9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91"/>
      <c r="D1000" s="91"/>
      <c r="E1000" s="1"/>
      <c r="F1000" s="1"/>
      <c r="G1000" s="1"/>
      <c r="H1000" s="92"/>
      <c r="I1000" s="1"/>
      <c r="J1000" s="9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1"/>
      <c r="C1001" s="91"/>
      <c r="D1001" s="91"/>
      <c r="E1001" s="1"/>
      <c r="F1001" s="1"/>
      <c r="G1001" s="1"/>
      <c r="H1001" s="92"/>
      <c r="I1001" s="1"/>
      <c r="J1001" s="92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A1002" s="1"/>
      <c r="B1002" s="1"/>
      <c r="C1002" s="91"/>
      <c r="D1002" s="91"/>
      <c r="E1002" s="1"/>
      <c r="F1002" s="1"/>
      <c r="G1002" s="1"/>
      <c r="H1002" s="92"/>
      <c r="I1002" s="1"/>
      <c r="J1002" s="92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4">
    <mergeCell ref="A1:K1"/>
    <mergeCell ref="A3:K3"/>
    <mergeCell ref="A2:K2"/>
    <mergeCell ref="B5:G5"/>
  </mergeCells>
  <phoneticPr fontId="29" type="noConversion"/>
  <printOptions horizontalCentered="1"/>
  <pageMargins left="0.25" right="0.25" top="0.5" bottom="0.5" header="0" footer="0"/>
  <headerFooter>
    <oddFooter>&amp;RPage &amp;P of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Z1000"/>
  <sheetViews>
    <sheetView workbookViewId="0"/>
  </sheetViews>
  <sheetFormatPr baseColWidth="10" defaultColWidth="14.5" defaultRowHeight="15" customHeight="1"/>
  <cols>
    <col min="1" max="1" width="41.33203125" customWidth="1"/>
    <col min="2" max="2" width="10.6640625" customWidth="1"/>
    <col min="3" max="3" width="11.5" customWidth="1"/>
    <col min="4" max="4" width="2.33203125" customWidth="1"/>
    <col min="5" max="5" width="10.6640625" customWidth="1"/>
    <col min="6" max="8" width="8.6640625" customWidth="1"/>
    <col min="9" max="9" width="2.33203125" customWidth="1"/>
    <col min="10" max="26" width="8.6640625" customWidth="1"/>
  </cols>
  <sheetData>
    <row r="1" spans="1:26" ht="17">
      <c r="A1" s="106" t="s">
        <v>238</v>
      </c>
      <c r="B1" s="102"/>
      <c r="C1" s="102"/>
      <c r="D1" s="102"/>
      <c r="E1" s="102"/>
      <c r="F1" s="102"/>
      <c r="G1" s="102"/>
      <c r="H1" s="10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">
      <c r="A2" s="106" t="s">
        <v>239</v>
      </c>
      <c r="B2" s="102"/>
      <c r="C2" s="102"/>
      <c r="D2" s="102"/>
      <c r="E2" s="102"/>
      <c r="F2" s="102"/>
      <c r="G2" s="102"/>
      <c r="H2" s="10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">
      <c r="A3" s="107" t="s">
        <v>240</v>
      </c>
      <c r="B3" s="102"/>
      <c r="C3" s="102"/>
      <c r="D3" s="102"/>
      <c r="E3" s="102"/>
      <c r="F3" s="102"/>
      <c r="G3" s="102"/>
      <c r="H3" s="10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">
      <c r="A4" s="2"/>
      <c r="B4" s="2"/>
      <c r="C4" s="2"/>
      <c r="D4" s="3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">
      <c r="A5" s="4"/>
      <c r="B5" s="105" t="s">
        <v>241</v>
      </c>
      <c r="C5" s="104"/>
      <c r="D5" s="104"/>
      <c r="E5" s="104"/>
      <c r="F5" s="104"/>
      <c r="G5" s="104"/>
      <c r="H5" s="10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">
      <c r="A6" s="5"/>
      <c r="B6" s="6" t="s">
        <v>242</v>
      </c>
      <c r="C6" s="6" t="s">
        <v>243</v>
      </c>
      <c r="D6" s="6"/>
      <c r="E6" s="6" t="s">
        <v>244</v>
      </c>
      <c r="F6" s="7" t="s">
        <v>245</v>
      </c>
      <c r="G6" s="8" t="s">
        <v>246</v>
      </c>
      <c r="H6" s="6" t="s">
        <v>247</v>
      </c>
      <c r="I6" s="1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3">
      <c r="A7" s="4"/>
      <c r="B7" s="14" t="s">
        <v>290</v>
      </c>
      <c r="C7" s="14" t="s">
        <v>291</v>
      </c>
      <c r="D7" s="14"/>
      <c r="E7" s="14" t="s">
        <v>292</v>
      </c>
      <c r="F7" s="16" t="s">
        <v>293</v>
      </c>
      <c r="G7" s="17" t="s">
        <v>295</v>
      </c>
      <c r="H7" s="14" t="s">
        <v>296</v>
      </c>
      <c r="I7" s="1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">
      <c r="A8" s="20" t="s">
        <v>297</v>
      </c>
      <c r="B8" s="22"/>
      <c r="C8" s="22"/>
      <c r="D8" s="23"/>
      <c r="E8" s="22"/>
      <c r="F8" s="25"/>
      <c r="G8" s="27"/>
      <c r="H8" s="22"/>
      <c r="I8" s="2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">
      <c r="A9" s="20" t="s">
        <v>304</v>
      </c>
      <c r="B9" s="22"/>
      <c r="C9" s="22"/>
      <c r="D9" s="23"/>
      <c r="E9" s="22">
        <f t="shared" ref="E9:E99" si="0">B9+C9</f>
        <v>0</v>
      </c>
      <c r="F9" s="25"/>
      <c r="G9" s="27">
        <f t="shared" ref="G9:G99" si="1">(E9)-(F9)</f>
        <v>0</v>
      </c>
      <c r="H9" s="22"/>
      <c r="I9" s="2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">
      <c r="A10" s="20" t="s">
        <v>309</v>
      </c>
      <c r="B10" s="22"/>
      <c r="C10" s="22"/>
      <c r="D10" s="23"/>
      <c r="E10" s="22">
        <f t="shared" si="0"/>
        <v>0</v>
      </c>
      <c r="F10" s="25"/>
      <c r="G10" s="27">
        <f t="shared" si="1"/>
        <v>0</v>
      </c>
      <c r="H10" s="22"/>
      <c r="I10" s="2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">
      <c r="A11" s="20" t="s">
        <v>310</v>
      </c>
      <c r="B11" s="22">
        <v>9894.42</v>
      </c>
      <c r="C11" s="22"/>
      <c r="D11" s="23"/>
      <c r="E11" s="22">
        <f t="shared" si="0"/>
        <v>9894.42</v>
      </c>
      <c r="F11" s="25">
        <v>5000</v>
      </c>
      <c r="G11" s="27">
        <f t="shared" si="1"/>
        <v>4894.42</v>
      </c>
      <c r="H11" s="22">
        <v>8000</v>
      </c>
      <c r="I11" s="2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" hidden="1">
      <c r="A12" s="20" t="s">
        <v>143</v>
      </c>
      <c r="B12" s="22"/>
      <c r="C12" s="22"/>
      <c r="D12" s="23"/>
      <c r="E12" s="22">
        <f t="shared" si="0"/>
        <v>0</v>
      </c>
      <c r="F12" s="25">
        <f>0</f>
        <v>0</v>
      </c>
      <c r="G12" s="27">
        <f t="shared" si="1"/>
        <v>0</v>
      </c>
      <c r="H12" s="22"/>
      <c r="I12" s="2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">
      <c r="A13" s="20" t="s">
        <v>144</v>
      </c>
      <c r="B13" s="38">
        <f t="shared" ref="B13:C13" si="2">SUBTOTAL(9,B10:B12)</f>
        <v>9894.42</v>
      </c>
      <c r="C13" s="38">
        <f t="shared" si="2"/>
        <v>0</v>
      </c>
      <c r="D13" s="38"/>
      <c r="E13" s="38">
        <f t="shared" si="0"/>
        <v>9894.42</v>
      </c>
      <c r="F13" s="39">
        <f>SUBTOTAL(9,F10:F12)</f>
        <v>5000</v>
      </c>
      <c r="G13" s="43">
        <f t="shared" si="1"/>
        <v>4894.42</v>
      </c>
      <c r="H13" s="38">
        <f>SUBTOTAL(9,H10:H12)</f>
        <v>8000</v>
      </c>
      <c r="I13" s="2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">
      <c r="A14" s="20" t="s">
        <v>149</v>
      </c>
      <c r="B14" s="22"/>
      <c r="C14" s="22"/>
      <c r="D14" s="23"/>
      <c r="E14" s="22">
        <f t="shared" si="0"/>
        <v>0</v>
      </c>
      <c r="F14" s="25"/>
      <c r="G14" s="27">
        <f t="shared" si="1"/>
        <v>0</v>
      </c>
      <c r="H14" s="22"/>
      <c r="I14" s="2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" hidden="1">
      <c r="A15" s="20" t="s">
        <v>150</v>
      </c>
      <c r="B15" s="22"/>
      <c r="C15" s="22"/>
      <c r="D15" s="23"/>
      <c r="E15" s="22">
        <f t="shared" si="0"/>
        <v>0</v>
      </c>
      <c r="F15" s="25"/>
      <c r="G15" s="27">
        <f t="shared" si="1"/>
        <v>0</v>
      </c>
      <c r="H15" s="22">
        <v>3485.11</v>
      </c>
      <c r="I15" s="2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" hidden="1">
      <c r="A16" s="20" t="s">
        <v>151</v>
      </c>
      <c r="B16" s="22"/>
      <c r="C16" s="22"/>
      <c r="D16" s="23"/>
      <c r="E16" s="22">
        <f t="shared" si="0"/>
        <v>0</v>
      </c>
      <c r="F16" s="25"/>
      <c r="G16" s="27">
        <f t="shared" si="1"/>
        <v>0</v>
      </c>
      <c r="H16" s="22"/>
      <c r="I16" s="2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" hidden="1">
      <c r="A17" s="20" t="s">
        <v>273</v>
      </c>
      <c r="B17" s="22"/>
      <c r="C17" s="22"/>
      <c r="D17" s="23"/>
      <c r="E17" s="22">
        <f t="shared" si="0"/>
        <v>0</v>
      </c>
      <c r="F17" s="25"/>
      <c r="G17" s="27">
        <f t="shared" si="1"/>
        <v>0</v>
      </c>
      <c r="H17" s="22">
        <v>1050</v>
      </c>
      <c r="I17" s="2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" hidden="1">
      <c r="A18" s="20" t="s">
        <v>274</v>
      </c>
      <c r="B18" s="22"/>
      <c r="C18" s="22"/>
      <c r="D18" s="23"/>
      <c r="E18" s="22">
        <f t="shared" si="0"/>
        <v>0</v>
      </c>
      <c r="F18" s="25"/>
      <c r="G18" s="27">
        <f t="shared" si="1"/>
        <v>0</v>
      </c>
      <c r="H18" s="22">
        <v>6270</v>
      </c>
      <c r="I18" s="2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" hidden="1">
      <c r="A19" s="20" t="s">
        <v>276</v>
      </c>
      <c r="B19" s="22"/>
      <c r="C19" s="22"/>
      <c r="D19" s="23"/>
      <c r="E19" s="22">
        <f t="shared" si="0"/>
        <v>0</v>
      </c>
      <c r="F19" s="25"/>
      <c r="G19" s="27">
        <f t="shared" si="1"/>
        <v>0</v>
      </c>
      <c r="H19" s="22">
        <v>900</v>
      </c>
      <c r="I19" s="2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">
      <c r="A20" s="20" t="s">
        <v>277</v>
      </c>
      <c r="B20" s="38">
        <f t="shared" ref="B20:C20" si="3">SUBTOTAL(9,B14:B19)</f>
        <v>0</v>
      </c>
      <c r="C20" s="38">
        <f t="shared" si="3"/>
        <v>0</v>
      </c>
      <c r="D20" s="38"/>
      <c r="E20" s="38">
        <f t="shared" si="0"/>
        <v>0</v>
      </c>
      <c r="F20" s="39">
        <f>SUBTOTAL(9,F14:F19)</f>
        <v>0</v>
      </c>
      <c r="G20" s="43">
        <f t="shared" si="1"/>
        <v>0</v>
      </c>
      <c r="H20" s="38">
        <f>SUBTOTAL(9,H14:H19)</f>
        <v>11705.11</v>
      </c>
      <c r="I20" s="2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0" t="s">
        <v>278</v>
      </c>
      <c r="B21" s="22"/>
      <c r="C21" s="22"/>
      <c r="D21" s="23"/>
      <c r="E21" s="22">
        <f t="shared" si="0"/>
        <v>0</v>
      </c>
      <c r="F21" s="25"/>
      <c r="G21" s="27">
        <f t="shared" si="1"/>
        <v>0</v>
      </c>
      <c r="H21" s="22"/>
      <c r="I21" s="2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0" t="s">
        <v>279</v>
      </c>
      <c r="B22" s="22">
        <v>18685</v>
      </c>
      <c r="C22" s="22"/>
      <c r="D22" s="23"/>
      <c r="E22" s="22">
        <f t="shared" si="0"/>
        <v>18685</v>
      </c>
      <c r="F22" s="25"/>
      <c r="G22" s="27">
        <f t="shared" si="1"/>
        <v>18685</v>
      </c>
      <c r="H22" s="22">
        <v>18289</v>
      </c>
      <c r="I22" s="2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0" t="s">
        <v>280</v>
      </c>
      <c r="B23" s="22">
        <v>78517.009999999995</v>
      </c>
      <c r="C23" s="22"/>
      <c r="D23" s="23"/>
      <c r="E23" s="22">
        <f t="shared" si="0"/>
        <v>78517.009999999995</v>
      </c>
      <c r="F23" s="25">
        <v>175000</v>
      </c>
      <c r="G23" s="27">
        <f t="shared" si="1"/>
        <v>-96482.99</v>
      </c>
      <c r="H23" s="22">
        <v>133025.35</v>
      </c>
      <c r="I23" s="2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0" t="s">
        <v>281</v>
      </c>
      <c r="B24" s="22">
        <v>178750</v>
      </c>
      <c r="C24" s="22"/>
      <c r="D24" s="23"/>
      <c r="E24" s="22">
        <f t="shared" si="0"/>
        <v>178750</v>
      </c>
      <c r="F24" s="25"/>
      <c r="G24" s="27">
        <f t="shared" si="1"/>
        <v>178750</v>
      </c>
      <c r="H24" s="22">
        <v>47080</v>
      </c>
      <c r="I24" s="2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0" t="s">
        <v>282</v>
      </c>
      <c r="B25" s="22">
        <v>0</v>
      </c>
      <c r="C25" s="22"/>
      <c r="D25" s="23"/>
      <c r="E25" s="22">
        <f t="shared" si="0"/>
        <v>0</v>
      </c>
      <c r="F25" s="25"/>
      <c r="G25" s="27">
        <f t="shared" si="1"/>
        <v>0</v>
      </c>
      <c r="H25" s="22">
        <v>32866.400000000001</v>
      </c>
      <c r="I25" s="2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0" t="s">
        <v>205</v>
      </c>
      <c r="B26" s="38">
        <f t="shared" ref="B26:C26" si="4">SUBTOTAL(9,B23:B25)</f>
        <v>257267.01</v>
      </c>
      <c r="C26" s="38">
        <f t="shared" si="4"/>
        <v>0</v>
      </c>
      <c r="D26" s="38"/>
      <c r="E26" s="38">
        <f t="shared" si="0"/>
        <v>257267.01</v>
      </c>
      <c r="F26" s="39">
        <f>SUBTOTAL(9,F23:F25)</f>
        <v>175000</v>
      </c>
      <c r="G26" s="43">
        <f t="shared" si="1"/>
        <v>82267.010000000009</v>
      </c>
      <c r="H26" s="38">
        <f>SUBTOTAL(9,H23:H25)</f>
        <v>212971.75</v>
      </c>
      <c r="I26" s="2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0" t="s">
        <v>206</v>
      </c>
      <c r="B27" s="22">
        <v>165</v>
      </c>
      <c r="C27" s="22"/>
      <c r="D27" s="23"/>
      <c r="E27" s="22">
        <f t="shared" si="0"/>
        <v>165</v>
      </c>
      <c r="F27" s="25"/>
      <c r="G27" s="27">
        <f t="shared" si="1"/>
        <v>165</v>
      </c>
      <c r="H27" s="22"/>
      <c r="I27" s="2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0" t="s">
        <v>207</v>
      </c>
      <c r="B28" s="22">
        <v>500</v>
      </c>
      <c r="C28" s="22"/>
      <c r="D28" s="23"/>
      <c r="E28" s="22">
        <f t="shared" si="0"/>
        <v>500</v>
      </c>
      <c r="F28" s="25"/>
      <c r="G28" s="27">
        <f t="shared" si="1"/>
        <v>500</v>
      </c>
      <c r="H28" s="22">
        <v>2500</v>
      </c>
      <c r="I28" s="2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0" t="s">
        <v>208</v>
      </c>
      <c r="B29" s="38">
        <f t="shared" ref="B29:C29" si="5">B21+B22+B26+B27+B28</f>
        <v>276617.01</v>
      </c>
      <c r="C29" s="38">
        <f t="shared" si="5"/>
        <v>0</v>
      </c>
      <c r="D29" s="38"/>
      <c r="E29" s="38">
        <f t="shared" si="0"/>
        <v>276617.01</v>
      </c>
      <c r="F29" s="39">
        <f>F21+F22+F26+F27+F28</f>
        <v>175000</v>
      </c>
      <c r="G29" s="43">
        <f t="shared" si="1"/>
        <v>101617.01000000001</v>
      </c>
      <c r="H29" s="38">
        <f>H21+H22+H26+H27+H28</f>
        <v>233760.75</v>
      </c>
      <c r="I29" s="2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0" t="s">
        <v>209</v>
      </c>
      <c r="B30" s="22"/>
      <c r="C30" s="22"/>
      <c r="D30" s="23"/>
      <c r="E30" s="22">
        <f t="shared" si="0"/>
        <v>0</v>
      </c>
      <c r="F30" s="25">
        <f>50000</f>
        <v>50000</v>
      </c>
      <c r="G30" s="27">
        <f t="shared" si="1"/>
        <v>-50000</v>
      </c>
      <c r="H30" s="22"/>
      <c r="I30" s="2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hidden="1" customHeight="1">
      <c r="A31" s="20" t="s">
        <v>210</v>
      </c>
      <c r="B31" s="22"/>
      <c r="C31" s="22"/>
      <c r="D31" s="23"/>
      <c r="E31" s="22">
        <f t="shared" si="0"/>
        <v>0</v>
      </c>
      <c r="F31" s="25"/>
      <c r="G31" s="27">
        <f t="shared" si="1"/>
        <v>0</v>
      </c>
      <c r="H31" s="22">
        <v>77475</v>
      </c>
      <c r="I31" s="2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hidden="1" customHeight="1">
      <c r="A32" s="20" t="s">
        <v>211</v>
      </c>
      <c r="B32" s="22"/>
      <c r="C32" s="22"/>
      <c r="D32" s="23"/>
      <c r="E32" s="22">
        <f t="shared" si="0"/>
        <v>0</v>
      </c>
      <c r="F32" s="25"/>
      <c r="G32" s="27">
        <f t="shared" si="1"/>
        <v>0</v>
      </c>
      <c r="H32" s="22">
        <v>4785</v>
      </c>
      <c r="I32" s="2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hidden="1" customHeight="1">
      <c r="A33" s="20" t="s">
        <v>212</v>
      </c>
      <c r="B33" s="22"/>
      <c r="C33" s="22"/>
      <c r="D33" s="23"/>
      <c r="E33" s="22">
        <f t="shared" si="0"/>
        <v>0</v>
      </c>
      <c r="F33" s="25"/>
      <c r="G33" s="27">
        <f t="shared" si="1"/>
        <v>0</v>
      </c>
      <c r="H33" s="22"/>
      <c r="I33" s="2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hidden="1" customHeight="1">
      <c r="A34" s="20" t="s">
        <v>256</v>
      </c>
      <c r="B34" s="22"/>
      <c r="C34" s="22"/>
      <c r="D34" s="23"/>
      <c r="E34" s="22">
        <f t="shared" si="0"/>
        <v>0</v>
      </c>
      <c r="F34" s="25"/>
      <c r="G34" s="27">
        <f t="shared" si="1"/>
        <v>0</v>
      </c>
      <c r="H34" s="22">
        <v>5</v>
      </c>
      <c r="I34" s="2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hidden="1" customHeight="1">
      <c r="A35" s="20" t="s">
        <v>257</v>
      </c>
      <c r="B35" s="22"/>
      <c r="C35" s="22"/>
      <c r="D35" s="23"/>
      <c r="E35" s="22">
        <f t="shared" si="0"/>
        <v>0</v>
      </c>
      <c r="F35" s="25"/>
      <c r="G35" s="27">
        <f t="shared" si="1"/>
        <v>0</v>
      </c>
      <c r="H35" s="22">
        <v>19500</v>
      </c>
      <c r="I35" s="2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hidden="1" customHeight="1">
      <c r="A36" s="20" t="s">
        <v>258</v>
      </c>
      <c r="B36" s="22"/>
      <c r="C36" s="22"/>
      <c r="D36" s="23"/>
      <c r="E36" s="22">
        <f t="shared" si="0"/>
        <v>0</v>
      </c>
      <c r="F36" s="25"/>
      <c r="G36" s="27">
        <f t="shared" si="1"/>
        <v>0</v>
      </c>
      <c r="H36" s="22">
        <v>4900</v>
      </c>
      <c r="I36" s="2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hidden="1" customHeight="1">
      <c r="A37" s="20" t="s">
        <v>259</v>
      </c>
      <c r="B37" s="22"/>
      <c r="C37" s="22"/>
      <c r="D37" s="23"/>
      <c r="E37" s="22">
        <f t="shared" si="0"/>
        <v>0</v>
      </c>
      <c r="F37" s="25"/>
      <c r="G37" s="27">
        <f t="shared" si="1"/>
        <v>0</v>
      </c>
      <c r="H37" s="22">
        <v>16040</v>
      </c>
      <c r="I37" s="2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hidden="1" customHeight="1">
      <c r="A38" s="20" t="s">
        <v>260</v>
      </c>
      <c r="B38" s="22"/>
      <c r="C38" s="22"/>
      <c r="D38" s="23"/>
      <c r="E38" s="22">
        <f t="shared" si="0"/>
        <v>0</v>
      </c>
      <c r="F38" s="25"/>
      <c r="G38" s="27">
        <f t="shared" si="1"/>
        <v>0</v>
      </c>
      <c r="H38" s="22">
        <v>9900</v>
      </c>
      <c r="I38" s="2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hidden="1" customHeight="1">
      <c r="A39" s="20" t="s">
        <v>261</v>
      </c>
      <c r="B39" s="22"/>
      <c r="C39" s="22"/>
      <c r="D39" s="23"/>
      <c r="E39" s="22">
        <f t="shared" si="0"/>
        <v>0</v>
      </c>
      <c r="F39" s="25"/>
      <c r="G39" s="27">
        <f t="shared" si="1"/>
        <v>0</v>
      </c>
      <c r="H39" s="22">
        <v>1250</v>
      </c>
      <c r="I39" s="2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hidden="1" customHeight="1">
      <c r="A40" s="20" t="s">
        <v>262</v>
      </c>
      <c r="B40" s="22"/>
      <c r="C40" s="22"/>
      <c r="D40" s="23"/>
      <c r="E40" s="22">
        <f t="shared" si="0"/>
        <v>0</v>
      </c>
      <c r="F40" s="25"/>
      <c r="G40" s="27">
        <f t="shared" si="1"/>
        <v>0</v>
      </c>
      <c r="H40" s="22">
        <v>7757</v>
      </c>
      <c r="I40" s="2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hidden="1" customHeight="1">
      <c r="A41" s="20" t="s">
        <v>263</v>
      </c>
      <c r="B41" s="22"/>
      <c r="C41" s="22"/>
      <c r="D41" s="23"/>
      <c r="E41" s="22">
        <f t="shared" si="0"/>
        <v>0</v>
      </c>
      <c r="F41" s="25"/>
      <c r="G41" s="27">
        <f t="shared" si="1"/>
        <v>0</v>
      </c>
      <c r="H41" s="22">
        <v>0</v>
      </c>
      <c r="I41" s="2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0" t="s">
        <v>264</v>
      </c>
      <c r="B42" s="38">
        <f t="shared" ref="B42:C42" si="6">SUBTOTAL(9,B30:B41)</f>
        <v>0</v>
      </c>
      <c r="C42" s="38">
        <f t="shared" si="6"/>
        <v>0</v>
      </c>
      <c r="D42" s="38"/>
      <c r="E42" s="38">
        <f t="shared" si="0"/>
        <v>0</v>
      </c>
      <c r="F42" s="39">
        <f>SUBTOTAL(9,F30:F41)</f>
        <v>50000</v>
      </c>
      <c r="G42" s="43">
        <f t="shared" si="1"/>
        <v>-50000</v>
      </c>
      <c r="H42" s="38">
        <f>SUBTOTAL(9,H30:H41)</f>
        <v>141612</v>
      </c>
      <c r="I42" s="2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hidden="1" customHeight="1">
      <c r="A43" s="20" t="s">
        <v>265</v>
      </c>
      <c r="B43" s="22"/>
      <c r="C43" s="22"/>
      <c r="D43" s="23"/>
      <c r="E43" s="22">
        <f t="shared" si="0"/>
        <v>0</v>
      </c>
      <c r="F43" s="25"/>
      <c r="G43" s="27">
        <f t="shared" si="1"/>
        <v>0</v>
      </c>
      <c r="H43" s="22"/>
      <c r="I43" s="2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hidden="1" customHeight="1">
      <c r="A44" s="20" t="s">
        <v>180</v>
      </c>
      <c r="B44" s="22"/>
      <c r="C44" s="22"/>
      <c r="D44" s="23"/>
      <c r="E44" s="22">
        <f t="shared" si="0"/>
        <v>0</v>
      </c>
      <c r="F44" s="25"/>
      <c r="G44" s="27">
        <f t="shared" si="1"/>
        <v>0</v>
      </c>
      <c r="H44" s="22"/>
      <c r="I44" s="2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hidden="1" customHeight="1">
      <c r="A45" s="20" t="s">
        <v>181</v>
      </c>
      <c r="B45" s="22"/>
      <c r="C45" s="22"/>
      <c r="D45" s="23"/>
      <c r="E45" s="22">
        <f t="shared" si="0"/>
        <v>0</v>
      </c>
      <c r="F45" s="25"/>
      <c r="G45" s="27">
        <f t="shared" si="1"/>
        <v>0</v>
      </c>
      <c r="H45" s="22"/>
      <c r="I45" s="2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hidden="1" customHeight="1">
      <c r="A46" s="20" t="s">
        <v>182</v>
      </c>
      <c r="B46" s="38">
        <f t="shared" ref="B46:C46" si="7">SUBTOTAL(9,B44:B45)</f>
        <v>0</v>
      </c>
      <c r="C46" s="38">
        <f t="shared" si="7"/>
        <v>0</v>
      </c>
      <c r="D46" s="38"/>
      <c r="E46" s="38">
        <f t="shared" si="0"/>
        <v>0</v>
      </c>
      <c r="F46" s="39">
        <f>SUBTOTAL(9,F44:F45)</f>
        <v>0</v>
      </c>
      <c r="G46" s="43">
        <f t="shared" si="1"/>
        <v>0</v>
      </c>
      <c r="H46" s="38">
        <f>SUBTOTAL(9,H44:H45)</f>
        <v>0</v>
      </c>
      <c r="I46" s="2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hidden="1" customHeight="1">
      <c r="A47" s="20" t="s">
        <v>183</v>
      </c>
      <c r="B47" s="22"/>
      <c r="C47" s="22"/>
      <c r="D47" s="23"/>
      <c r="E47" s="22">
        <f t="shared" si="0"/>
        <v>0</v>
      </c>
      <c r="F47" s="25"/>
      <c r="G47" s="27">
        <f t="shared" si="1"/>
        <v>0</v>
      </c>
      <c r="H47" s="22"/>
      <c r="I47" s="2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hidden="1" customHeight="1">
      <c r="A48" s="20" t="s">
        <v>185</v>
      </c>
      <c r="B48" s="22"/>
      <c r="C48" s="22"/>
      <c r="D48" s="23"/>
      <c r="E48" s="22">
        <f t="shared" si="0"/>
        <v>0</v>
      </c>
      <c r="F48" s="25"/>
      <c r="G48" s="27">
        <f t="shared" si="1"/>
        <v>0</v>
      </c>
      <c r="H48" s="22"/>
      <c r="I48" s="2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0" t="s">
        <v>311</v>
      </c>
      <c r="B49" s="22"/>
      <c r="C49" s="22"/>
      <c r="D49" s="23"/>
      <c r="E49" s="22">
        <f t="shared" si="0"/>
        <v>0</v>
      </c>
      <c r="F49" s="25">
        <f>10000</f>
        <v>10000</v>
      </c>
      <c r="G49" s="27">
        <f t="shared" si="1"/>
        <v>-10000</v>
      </c>
      <c r="H49" s="22"/>
      <c r="I49" s="2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0" t="s">
        <v>312</v>
      </c>
      <c r="B50" s="22"/>
      <c r="C50" s="22"/>
      <c r="D50" s="23"/>
      <c r="E50" s="22">
        <f t="shared" si="0"/>
        <v>0</v>
      </c>
      <c r="F50" s="25"/>
      <c r="G50" s="27">
        <f t="shared" si="1"/>
        <v>0</v>
      </c>
      <c r="H50" s="22"/>
      <c r="I50" s="2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0" t="s">
        <v>313</v>
      </c>
      <c r="B51" s="22"/>
      <c r="C51" s="22"/>
      <c r="D51" s="23"/>
      <c r="E51" s="22">
        <f t="shared" si="0"/>
        <v>0</v>
      </c>
      <c r="F51" s="25"/>
      <c r="G51" s="27">
        <f t="shared" si="1"/>
        <v>0</v>
      </c>
      <c r="H51" s="22"/>
      <c r="I51" s="2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0" t="s">
        <v>314</v>
      </c>
      <c r="B52" s="38">
        <f t="shared" ref="B52:C52" si="8">SUBTOTAL(9,B50:B51)</f>
        <v>0</v>
      </c>
      <c r="C52" s="38">
        <f t="shared" si="8"/>
        <v>0</v>
      </c>
      <c r="D52" s="38"/>
      <c r="E52" s="38">
        <f t="shared" si="0"/>
        <v>0</v>
      </c>
      <c r="F52" s="39">
        <f>SUBTOTAL(9,F50:F51)</f>
        <v>0</v>
      </c>
      <c r="G52" s="43">
        <f t="shared" si="1"/>
        <v>0</v>
      </c>
      <c r="H52" s="38">
        <f>SUBTOTAL(9,H50:H51)</f>
        <v>0</v>
      </c>
      <c r="I52" s="2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0" t="s">
        <v>315</v>
      </c>
      <c r="B53" s="38">
        <f t="shared" ref="B53:C53" si="9">((((((((((B9)+(B13))+(B20))+(B29))+(B42))+(B43))+(B46))+(B47))+(B48))+(B49))+(B52)</f>
        <v>286511.43</v>
      </c>
      <c r="C53" s="38">
        <f t="shared" si="9"/>
        <v>0</v>
      </c>
      <c r="D53" s="38"/>
      <c r="E53" s="38">
        <f t="shared" si="0"/>
        <v>286511.43</v>
      </c>
      <c r="F53" s="39">
        <f>((((((((((F9)+(F13))+(F20))+(F29))+(F42))+(F43))+(F46))+(F47))+(F48))+(F49))+(F52)</f>
        <v>240000</v>
      </c>
      <c r="G53" s="43">
        <f t="shared" si="1"/>
        <v>46511.429999999993</v>
      </c>
      <c r="H53" s="38">
        <f>((((((((((H9)+(H13))+(H20))+(H29))+(H42))+(H43))+(H46))+(H47))+(H48))+(H49))+(H52)</f>
        <v>395077.86</v>
      </c>
      <c r="I53" s="2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0" t="s">
        <v>318</v>
      </c>
      <c r="B54" s="22">
        <v>557.74</v>
      </c>
      <c r="C54" s="22"/>
      <c r="D54" s="23"/>
      <c r="E54" s="22">
        <f t="shared" si="0"/>
        <v>557.74</v>
      </c>
      <c r="F54" s="25"/>
      <c r="G54" s="27">
        <f t="shared" si="1"/>
        <v>557.74</v>
      </c>
      <c r="H54" s="22"/>
      <c r="I54" s="2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0" t="s">
        <v>319</v>
      </c>
      <c r="B55" s="22">
        <v>60000</v>
      </c>
      <c r="C55" s="22"/>
      <c r="D55" s="23"/>
      <c r="E55" s="22">
        <f t="shared" si="0"/>
        <v>60000</v>
      </c>
      <c r="F55" s="25"/>
      <c r="G55" s="27">
        <f t="shared" si="1"/>
        <v>60000</v>
      </c>
      <c r="H55" s="22"/>
      <c r="I55" s="2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0" t="s">
        <v>320</v>
      </c>
      <c r="B56" s="22">
        <f>1600</f>
        <v>1600</v>
      </c>
      <c r="C56" s="22"/>
      <c r="D56" s="23"/>
      <c r="E56" s="22">
        <f t="shared" si="0"/>
        <v>1600</v>
      </c>
      <c r="F56" s="25"/>
      <c r="G56" s="27">
        <f t="shared" si="1"/>
        <v>1600</v>
      </c>
      <c r="H56" s="22">
        <v>1900</v>
      </c>
      <c r="I56" s="2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0" t="s">
        <v>194</v>
      </c>
      <c r="B57" s="38">
        <f t="shared" ref="B57:C57" si="10">SUBTOTAL(9,B54:B56)</f>
        <v>62157.74</v>
      </c>
      <c r="C57" s="38">
        <f t="shared" si="10"/>
        <v>0</v>
      </c>
      <c r="D57" s="38"/>
      <c r="E57" s="38">
        <f t="shared" si="0"/>
        <v>62157.74</v>
      </c>
      <c r="F57" s="39">
        <f>SUBTOTAL(9,F54:F56)</f>
        <v>0</v>
      </c>
      <c r="G57" s="43">
        <f t="shared" si="1"/>
        <v>62157.74</v>
      </c>
      <c r="H57" s="38">
        <f>SUBTOTAL(9,H54:H56)</f>
        <v>1900</v>
      </c>
      <c r="I57" s="2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0" t="s">
        <v>196</v>
      </c>
      <c r="B58" s="22"/>
      <c r="C58" s="22"/>
      <c r="D58" s="23"/>
      <c r="E58" s="22">
        <f t="shared" si="0"/>
        <v>0</v>
      </c>
      <c r="F58" s="25"/>
      <c r="G58" s="27">
        <f t="shared" si="1"/>
        <v>0</v>
      </c>
      <c r="H58" s="22"/>
      <c r="I58" s="2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0" t="s">
        <v>198</v>
      </c>
      <c r="B59" s="38">
        <f t="shared" ref="B59:C59" si="11">((B53)+(B57))+(B58)</f>
        <v>348669.17</v>
      </c>
      <c r="C59" s="38">
        <f t="shared" si="11"/>
        <v>0</v>
      </c>
      <c r="D59" s="38"/>
      <c r="E59" s="38">
        <f t="shared" si="0"/>
        <v>348669.17</v>
      </c>
      <c r="F59" s="39">
        <f>((F53)+(F57))+(F58)</f>
        <v>240000</v>
      </c>
      <c r="G59" s="43">
        <f t="shared" si="1"/>
        <v>108669.16999999998</v>
      </c>
      <c r="H59" s="38">
        <f>((H53)+(H57))+(H58)</f>
        <v>396977.86</v>
      </c>
      <c r="I59" s="2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0" t="s">
        <v>200</v>
      </c>
      <c r="B60" s="38">
        <f t="shared" ref="B60:C60" si="12">(B59)-(0)</f>
        <v>348669.17</v>
      </c>
      <c r="C60" s="38">
        <f t="shared" si="12"/>
        <v>0</v>
      </c>
      <c r="D60" s="38"/>
      <c r="E60" s="38">
        <f t="shared" si="0"/>
        <v>348669.17</v>
      </c>
      <c r="F60" s="39">
        <f>(F59)-(0)</f>
        <v>240000</v>
      </c>
      <c r="G60" s="43">
        <f t="shared" si="1"/>
        <v>108669.16999999998</v>
      </c>
      <c r="H60" s="38">
        <f>(H59)-(0)</f>
        <v>396977.86</v>
      </c>
      <c r="I60" s="2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0" t="s">
        <v>201</v>
      </c>
      <c r="B61" s="22"/>
      <c r="C61" s="22"/>
      <c r="D61" s="23"/>
      <c r="E61" s="22">
        <f t="shared" si="0"/>
        <v>0</v>
      </c>
      <c r="F61" s="25"/>
      <c r="G61" s="27">
        <f t="shared" si="1"/>
        <v>0</v>
      </c>
      <c r="H61" s="22"/>
      <c r="I61" s="2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0" t="s">
        <v>202</v>
      </c>
      <c r="B62" s="22"/>
      <c r="C62" s="22"/>
      <c r="D62" s="23"/>
      <c r="E62" s="22">
        <f t="shared" si="0"/>
        <v>0</v>
      </c>
      <c r="F62" s="25"/>
      <c r="G62" s="27">
        <f t="shared" si="1"/>
        <v>0</v>
      </c>
      <c r="H62" s="22"/>
      <c r="I62" s="2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0" t="s">
        <v>203</v>
      </c>
      <c r="B63" s="22">
        <v>24</v>
      </c>
      <c r="C63" s="22"/>
      <c r="D63" s="23"/>
      <c r="E63" s="22">
        <f t="shared" si="0"/>
        <v>24</v>
      </c>
      <c r="F63" s="25">
        <v>0</v>
      </c>
      <c r="G63" s="27">
        <f t="shared" si="1"/>
        <v>24</v>
      </c>
      <c r="H63" s="22">
        <v>24.5</v>
      </c>
      <c r="I63" s="2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0" t="s">
        <v>204</v>
      </c>
      <c r="B64" s="22"/>
      <c r="C64" s="22"/>
      <c r="D64" s="23"/>
      <c r="E64" s="22">
        <f t="shared" si="0"/>
        <v>0</v>
      </c>
      <c r="F64" s="25">
        <f>150</f>
        <v>150</v>
      </c>
      <c r="G64" s="27">
        <f t="shared" si="1"/>
        <v>-150</v>
      </c>
      <c r="H64" s="22">
        <v>150</v>
      </c>
      <c r="I64" s="2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0" t="s">
        <v>83</v>
      </c>
      <c r="B65" s="22"/>
      <c r="C65" s="22"/>
      <c r="D65" s="23"/>
      <c r="E65" s="22">
        <f t="shared" si="0"/>
        <v>0</v>
      </c>
      <c r="F65" s="25">
        <v>0</v>
      </c>
      <c r="G65" s="27">
        <f t="shared" si="1"/>
        <v>0</v>
      </c>
      <c r="H65" s="22">
        <v>96</v>
      </c>
      <c r="I65" s="2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0" t="s">
        <v>84</v>
      </c>
      <c r="B66" s="22"/>
      <c r="C66" s="22"/>
      <c r="D66" s="23"/>
      <c r="E66" s="22">
        <f t="shared" si="0"/>
        <v>0</v>
      </c>
      <c r="F66" s="25">
        <f>150</f>
        <v>150</v>
      </c>
      <c r="G66" s="27">
        <f t="shared" si="1"/>
        <v>-150</v>
      </c>
      <c r="H66" s="22">
        <v>0</v>
      </c>
      <c r="I66" s="2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0" t="s">
        <v>85</v>
      </c>
      <c r="B67" s="22">
        <v>375</v>
      </c>
      <c r="C67" s="22"/>
      <c r="D67" s="23"/>
      <c r="E67" s="22">
        <f t="shared" si="0"/>
        <v>375</v>
      </c>
      <c r="F67" s="25">
        <f>630</f>
        <v>630</v>
      </c>
      <c r="G67" s="27">
        <f t="shared" si="1"/>
        <v>-255</v>
      </c>
      <c r="H67" s="22">
        <v>375</v>
      </c>
      <c r="I67" s="2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0" t="s">
        <v>86</v>
      </c>
      <c r="B68" s="22"/>
      <c r="C68" s="22"/>
      <c r="D68" s="23"/>
      <c r="E68" s="22">
        <f t="shared" si="0"/>
        <v>0</v>
      </c>
      <c r="F68" s="25">
        <f>0</f>
        <v>0</v>
      </c>
      <c r="G68" s="27">
        <f t="shared" si="1"/>
        <v>0</v>
      </c>
      <c r="H68" s="22">
        <v>0</v>
      </c>
      <c r="I68" s="2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0" t="s">
        <v>87</v>
      </c>
      <c r="B69" s="22">
        <v>365.84</v>
      </c>
      <c r="C69" s="22"/>
      <c r="D69" s="23"/>
      <c r="E69" s="22">
        <f t="shared" si="0"/>
        <v>365.84</v>
      </c>
      <c r="F69" s="25">
        <f>375</f>
        <v>375</v>
      </c>
      <c r="G69" s="27">
        <f t="shared" si="1"/>
        <v>-9.160000000000025</v>
      </c>
      <c r="H69" s="22">
        <v>365.84</v>
      </c>
      <c r="I69" s="2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0" t="s">
        <v>88</v>
      </c>
      <c r="B70" s="22"/>
      <c r="C70" s="22"/>
      <c r="D70" s="23"/>
      <c r="E70" s="22">
        <f t="shared" si="0"/>
        <v>0</v>
      </c>
      <c r="F70" s="25">
        <f>2500</f>
        <v>2500</v>
      </c>
      <c r="G70" s="27">
        <f t="shared" si="1"/>
        <v>-2500</v>
      </c>
      <c r="H70" s="22">
        <v>0</v>
      </c>
      <c r="I70" s="2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0" t="s">
        <v>213</v>
      </c>
      <c r="B71" s="22">
        <v>499.37</v>
      </c>
      <c r="C71" s="22"/>
      <c r="D71" s="23"/>
      <c r="E71" s="22">
        <f t="shared" si="0"/>
        <v>499.37</v>
      </c>
      <c r="F71" s="25">
        <v>0</v>
      </c>
      <c r="G71" s="27">
        <f t="shared" si="1"/>
        <v>499.37</v>
      </c>
      <c r="H71" s="22">
        <v>92.55</v>
      </c>
      <c r="I71" s="2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0" t="s">
        <v>214</v>
      </c>
      <c r="B72" s="22">
        <f>50+75</f>
        <v>125</v>
      </c>
      <c r="C72" s="22"/>
      <c r="D72" s="23"/>
      <c r="E72" s="22">
        <f t="shared" si="0"/>
        <v>125</v>
      </c>
      <c r="F72" s="25">
        <f>0</f>
        <v>0</v>
      </c>
      <c r="G72" s="27">
        <f t="shared" si="1"/>
        <v>125</v>
      </c>
      <c r="H72" s="22">
        <v>95</v>
      </c>
      <c r="I72" s="2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0" t="s">
        <v>215</v>
      </c>
      <c r="B73" s="38">
        <f t="shared" ref="B73:C73" si="13">SUBTOTAL(9,B62:B72)</f>
        <v>1389.21</v>
      </c>
      <c r="C73" s="38">
        <f t="shared" si="13"/>
        <v>0</v>
      </c>
      <c r="D73" s="38"/>
      <c r="E73" s="38">
        <f t="shared" si="0"/>
        <v>1389.21</v>
      </c>
      <c r="F73" s="39">
        <f>SUBTOTAL(9,F62:F72)</f>
        <v>3805</v>
      </c>
      <c r="G73" s="43">
        <f t="shared" si="1"/>
        <v>-2415.79</v>
      </c>
      <c r="H73" s="38">
        <f>SUBTOTAL(9,H62:H72)</f>
        <v>1198.8899999999999</v>
      </c>
      <c r="I73" s="2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0" t="s">
        <v>218</v>
      </c>
      <c r="B74" s="22"/>
      <c r="C74" s="22"/>
      <c r="D74" s="23"/>
      <c r="E74" s="22">
        <f t="shared" si="0"/>
        <v>0</v>
      </c>
      <c r="F74" s="25"/>
      <c r="G74" s="27">
        <f t="shared" si="1"/>
        <v>0</v>
      </c>
      <c r="H74" s="22"/>
      <c r="I74" s="2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0" t="s">
        <v>220</v>
      </c>
      <c r="B75" s="22">
        <f>280</f>
        <v>280</v>
      </c>
      <c r="C75" s="22"/>
      <c r="D75" s="23"/>
      <c r="E75" s="22">
        <f t="shared" si="0"/>
        <v>280</v>
      </c>
      <c r="F75" s="25"/>
      <c r="G75" s="27">
        <f t="shared" si="1"/>
        <v>280</v>
      </c>
      <c r="H75" s="22"/>
      <c r="I75" s="2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0" t="s">
        <v>149</v>
      </c>
      <c r="B76" s="22"/>
      <c r="C76" s="22"/>
      <c r="D76" s="23"/>
      <c r="E76" s="22">
        <f t="shared" si="0"/>
        <v>0</v>
      </c>
      <c r="F76" s="25"/>
      <c r="G76" s="27">
        <f t="shared" si="1"/>
        <v>0</v>
      </c>
      <c r="H76" s="22"/>
      <c r="I76" s="2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0" t="s">
        <v>266</v>
      </c>
      <c r="B77" s="22"/>
      <c r="C77" s="22"/>
      <c r="D77" s="23"/>
      <c r="E77" s="22">
        <f t="shared" si="0"/>
        <v>0</v>
      </c>
      <c r="F77" s="25"/>
      <c r="G77" s="27">
        <f t="shared" si="1"/>
        <v>0</v>
      </c>
      <c r="H77" s="22">
        <v>117.34</v>
      </c>
      <c r="I77" s="2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0" t="s">
        <v>267</v>
      </c>
      <c r="B78" s="22"/>
      <c r="C78" s="22"/>
      <c r="D78" s="23"/>
      <c r="E78" s="22">
        <f t="shared" si="0"/>
        <v>0</v>
      </c>
      <c r="F78" s="25"/>
      <c r="G78" s="27">
        <f t="shared" si="1"/>
        <v>0</v>
      </c>
      <c r="H78" s="22">
        <v>6315.23</v>
      </c>
      <c r="I78" s="2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0" t="s">
        <v>268</v>
      </c>
      <c r="B79" s="22"/>
      <c r="C79" s="22"/>
      <c r="D79" s="23"/>
      <c r="E79" s="22">
        <f t="shared" si="0"/>
        <v>0</v>
      </c>
      <c r="F79" s="25"/>
      <c r="G79" s="27">
        <f t="shared" si="1"/>
        <v>0</v>
      </c>
      <c r="H79" s="22">
        <v>1500</v>
      </c>
      <c r="I79" s="2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0" t="s">
        <v>269</v>
      </c>
      <c r="B80" s="22"/>
      <c r="C80" s="22"/>
      <c r="D80" s="23"/>
      <c r="E80" s="22">
        <f t="shared" si="0"/>
        <v>0</v>
      </c>
      <c r="F80" s="25"/>
      <c r="G80" s="27">
        <f t="shared" si="1"/>
        <v>0</v>
      </c>
      <c r="H80" s="22">
        <v>75.709999999999994</v>
      </c>
      <c r="I80" s="2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0" t="s">
        <v>277</v>
      </c>
      <c r="B81" s="38">
        <f t="shared" ref="B81:C81" si="14">SUBTOTAL(9,B76:B80)</f>
        <v>0</v>
      </c>
      <c r="C81" s="38">
        <f t="shared" si="14"/>
        <v>0</v>
      </c>
      <c r="D81" s="38"/>
      <c r="E81" s="38">
        <f t="shared" si="0"/>
        <v>0</v>
      </c>
      <c r="F81" s="39">
        <f>SUBTOTAL(9,F76:F80)</f>
        <v>0</v>
      </c>
      <c r="G81" s="43">
        <f t="shared" si="1"/>
        <v>0</v>
      </c>
      <c r="H81" s="38">
        <f>SUBTOTAL(9,H76:H80)</f>
        <v>8008.28</v>
      </c>
      <c r="I81" s="2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0" t="s">
        <v>270</v>
      </c>
      <c r="B82" s="22"/>
      <c r="C82" s="22"/>
      <c r="D82" s="23"/>
      <c r="E82" s="22">
        <f t="shared" si="0"/>
        <v>0</v>
      </c>
      <c r="F82" s="25"/>
      <c r="G82" s="27">
        <f t="shared" si="1"/>
        <v>0</v>
      </c>
      <c r="H82" s="22"/>
      <c r="I82" s="2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0" t="s">
        <v>271</v>
      </c>
      <c r="B83" s="22">
        <f>320.18</f>
        <v>320.18</v>
      </c>
      <c r="C83" s="22"/>
      <c r="D83" s="23"/>
      <c r="E83" s="22">
        <f t="shared" si="0"/>
        <v>320.18</v>
      </c>
      <c r="F83" s="25"/>
      <c r="G83" s="27">
        <f t="shared" si="1"/>
        <v>320.18</v>
      </c>
      <c r="H83" s="22">
        <v>0</v>
      </c>
      <c r="I83" s="2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0" t="s">
        <v>228</v>
      </c>
      <c r="B84" s="22">
        <v>340.2</v>
      </c>
      <c r="C84" s="22"/>
      <c r="D84" s="23"/>
      <c r="E84" s="22">
        <f t="shared" si="0"/>
        <v>340.2</v>
      </c>
      <c r="F84" s="25"/>
      <c r="G84" s="27">
        <f t="shared" si="1"/>
        <v>340.2</v>
      </c>
      <c r="H84" s="22">
        <v>0</v>
      </c>
      <c r="I84" s="2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0" t="s">
        <v>230</v>
      </c>
      <c r="B85" s="22">
        <v>0</v>
      </c>
      <c r="C85" s="22"/>
      <c r="D85" s="23"/>
      <c r="E85" s="22">
        <f t="shared" si="0"/>
        <v>0</v>
      </c>
      <c r="F85" s="25"/>
      <c r="G85" s="27">
        <f t="shared" si="1"/>
        <v>0</v>
      </c>
      <c r="H85" s="22">
        <v>185.3</v>
      </c>
      <c r="I85" s="2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0" t="s">
        <v>231</v>
      </c>
      <c r="B86" s="22">
        <f>414.95</f>
        <v>414.95</v>
      </c>
      <c r="C86" s="22"/>
      <c r="D86" s="23"/>
      <c r="E86" s="22">
        <f t="shared" si="0"/>
        <v>414.95</v>
      </c>
      <c r="F86" s="25"/>
      <c r="G86" s="27">
        <f t="shared" si="1"/>
        <v>414.95</v>
      </c>
      <c r="H86" s="22">
        <v>741.2</v>
      </c>
      <c r="I86" s="2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0" t="s">
        <v>233</v>
      </c>
      <c r="B87" s="22">
        <v>0</v>
      </c>
      <c r="C87" s="22"/>
      <c r="D87" s="23"/>
      <c r="E87" s="22">
        <f t="shared" si="0"/>
        <v>0</v>
      </c>
      <c r="F87" s="25"/>
      <c r="G87" s="27">
        <f t="shared" si="1"/>
        <v>0</v>
      </c>
      <c r="H87" s="22">
        <v>248.67</v>
      </c>
      <c r="I87" s="2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0" t="s">
        <v>234</v>
      </c>
      <c r="B88" s="22">
        <f>463.25</f>
        <v>463.25</v>
      </c>
      <c r="C88" s="22"/>
      <c r="D88" s="23"/>
      <c r="E88" s="22">
        <f t="shared" si="0"/>
        <v>463.25</v>
      </c>
      <c r="F88" s="25"/>
      <c r="G88" s="27">
        <f t="shared" si="1"/>
        <v>463.25</v>
      </c>
      <c r="H88" s="22">
        <v>163.5</v>
      </c>
      <c r="I88" s="2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0" t="s">
        <v>237</v>
      </c>
      <c r="B89" s="22">
        <f>2234</f>
        <v>2234</v>
      </c>
      <c r="C89" s="22"/>
      <c r="D89" s="23"/>
      <c r="E89" s="22">
        <f t="shared" si="0"/>
        <v>2234</v>
      </c>
      <c r="F89" s="25"/>
      <c r="G89" s="27">
        <f t="shared" si="1"/>
        <v>2234</v>
      </c>
      <c r="H89" s="22">
        <v>4402.72</v>
      </c>
      <c r="I89" s="2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0" t="s">
        <v>119</v>
      </c>
      <c r="B90" s="22">
        <v>288.32</v>
      </c>
      <c r="C90" s="22"/>
      <c r="D90" s="23"/>
      <c r="E90" s="22">
        <f t="shared" si="0"/>
        <v>288.32</v>
      </c>
      <c r="F90" s="25"/>
      <c r="G90" s="27">
        <f t="shared" si="1"/>
        <v>288.32</v>
      </c>
      <c r="H90" s="22"/>
      <c r="I90" s="2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0" t="s">
        <v>120</v>
      </c>
      <c r="B91" s="22">
        <f>503.34+372.11</f>
        <v>875.45</v>
      </c>
      <c r="C91" s="22"/>
      <c r="D91" s="23"/>
      <c r="E91" s="22">
        <f t="shared" si="0"/>
        <v>875.45</v>
      </c>
      <c r="F91" s="25"/>
      <c r="G91" s="27">
        <f t="shared" si="1"/>
        <v>875.45</v>
      </c>
      <c r="H91" s="22">
        <v>315.73</v>
      </c>
      <c r="I91" s="2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0" t="s">
        <v>121</v>
      </c>
      <c r="B92" s="22">
        <f>420.34</f>
        <v>420.34</v>
      </c>
      <c r="C92" s="22"/>
      <c r="D92" s="23"/>
      <c r="E92" s="22">
        <f t="shared" si="0"/>
        <v>420.34</v>
      </c>
      <c r="F92" s="25"/>
      <c r="G92" s="27">
        <f t="shared" si="1"/>
        <v>420.34</v>
      </c>
      <c r="H92" s="22">
        <v>0</v>
      </c>
      <c r="I92" s="2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0" t="s">
        <v>122</v>
      </c>
      <c r="B93" s="22">
        <v>1108.94</v>
      </c>
      <c r="C93" s="22"/>
      <c r="D93" s="23"/>
      <c r="E93" s="22">
        <f t="shared" si="0"/>
        <v>1108.94</v>
      </c>
      <c r="F93" s="25"/>
      <c r="G93" s="27">
        <f t="shared" si="1"/>
        <v>1108.94</v>
      </c>
      <c r="H93" s="22">
        <v>0</v>
      </c>
      <c r="I93" s="2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0" t="s">
        <v>269</v>
      </c>
      <c r="B94" s="22">
        <v>4359.55</v>
      </c>
      <c r="C94" s="22"/>
      <c r="D94" s="23"/>
      <c r="E94" s="22">
        <f t="shared" si="0"/>
        <v>4359.55</v>
      </c>
      <c r="F94" s="25"/>
      <c r="G94" s="27">
        <f t="shared" si="1"/>
        <v>4359.55</v>
      </c>
      <c r="H94" s="22">
        <v>1915.11</v>
      </c>
      <c r="I94" s="2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0" t="s">
        <v>124</v>
      </c>
      <c r="B95" s="22">
        <v>192.14</v>
      </c>
      <c r="C95" s="22"/>
      <c r="D95" s="23"/>
      <c r="E95" s="22">
        <f t="shared" si="0"/>
        <v>192.14</v>
      </c>
      <c r="F95" s="25"/>
      <c r="G95" s="27">
        <f t="shared" si="1"/>
        <v>192.14</v>
      </c>
      <c r="H95" s="22">
        <v>0</v>
      </c>
      <c r="I95" s="2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0" t="s">
        <v>248</v>
      </c>
      <c r="B96" s="22">
        <f>94.02</f>
        <v>94.02</v>
      </c>
      <c r="C96" s="22"/>
      <c r="D96" s="23"/>
      <c r="E96" s="22">
        <f t="shared" si="0"/>
        <v>94.02</v>
      </c>
      <c r="F96" s="25"/>
      <c r="G96" s="27">
        <f t="shared" si="1"/>
        <v>94.02</v>
      </c>
      <c r="H96" s="22">
        <v>0</v>
      </c>
      <c r="I96" s="2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0" t="s">
        <v>249</v>
      </c>
      <c r="B97" s="38">
        <f t="shared" ref="B97:C97" si="15">SUBTOTAL(9,B82:B96)</f>
        <v>11111.34</v>
      </c>
      <c r="C97" s="38">
        <f t="shared" si="15"/>
        <v>0</v>
      </c>
      <c r="D97" s="38"/>
      <c r="E97" s="38">
        <f t="shared" si="0"/>
        <v>11111.34</v>
      </c>
      <c r="F97" s="39">
        <f>SUBTOTAL(9,F82:F96)</f>
        <v>0</v>
      </c>
      <c r="G97" s="43">
        <f t="shared" si="1"/>
        <v>11111.34</v>
      </c>
      <c r="H97" s="38">
        <f>SUBTOTAL(9,H82:H96)</f>
        <v>7972.2300000000005</v>
      </c>
      <c r="I97" s="2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0" t="s">
        <v>209</v>
      </c>
      <c r="B98" s="22"/>
      <c r="C98" s="22"/>
      <c r="D98" s="23"/>
      <c r="E98" s="22">
        <f t="shared" si="0"/>
        <v>0</v>
      </c>
      <c r="F98" s="25"/>
      <c r="G98" s="27">
        <f t="shared" si="1"/>
        <v>0</v>
      </c>
      <c r="H98" s="22"/>
      <c r="I98" s="2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0" t="s">
        <v>250</v>
      </c>
      <c r="B99" s="22">
        <v>124.26</v>
      </c>
      <c r="C99" s="22"/>
      <c r="D99" s="23"/>
      <c r="E99" s="22">
        <f t="shared" si="0"/>
        <v>124.26</v>
      </c>
      <c r="F99" s="25"/>
      <c r="G99" s="27">
        <f t="shared" si="1"/>
        <v>124.26</v>
      </c>
      <c r="H99" s="22">
        <v>2834.22</v>
      </c>
      <c r="I99" s="2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0" t="s">
        <v>251</v>
      </c>
      <c r="B100" s="22"/>
      <c r="C100" s="22"/>
      <c r="D100" s="23"/>
      <c r="E100" s="22"/>
      <c r="F100" s="25"/>
      <c r="G100" s="27"/>
      <c r="H100" s="22">
        <f>989+48+2474+300+22063+1863+500+1250+548+720</f>
        <v>30755</v>
      </c>
      <c r="I100" s="2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hidden="1" customHeight="1">
      <c r="A101" s="20" t="s">
        <v>253</v>
      </c>
      <c r="B101" s="22"/>
      <c r="C101" s="22"/>
      <c r="D101" s="23"/>
      <c r="E101" s="22">
        <f t="shared" ref="E101:E156" si="16">B101+C101</f>
        <v>0</v>
      </c>
      <c r="F101" s="25"/>
      <c r="G101" s="27">
        <f t="shared" ref="G101:G177" si="17">(E101)-(F101)</f>
        <v>0</v>
      </c>
      <c r="H101" s="22"/>
      <c r="I101" s="2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hidden="1" customHeight="1">
      <c r="A102" s="20" t="s">
        <v>254</v>
      </c>
      <c r="B102" s="22"/>
      <c r="C102" s="22"/>
      <c r="D102" s="23"/>
      <c r="E102" s="22">
        <f t="shared" si="16"/>
        <v>0</v>
      </c>
      <c r="F102" s="25"/>
      <c r="G102" s="27">
        <f t="shared" si="17"/>
        <v>0</v>
      </c>
      <c r="H102" s="22"/>
      <c r="I102" s="2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hidden="1" customHeight="1">
      <c r="A103" s="20" t="s">
        <v>255</v>
      </c>
      <c r="B103" s="22"/>
      <c r="C103" s="22"/>
      <c r="D103" s="23"/>
      <c r="E103" s="22">
        <f t="shared" si="16"/>
        <v>0</v>
      </c>
      <c r="F103" s="25"/>
      <c r="G103" s="27">
        <f t="shared" si="17"/>
        <v>0</v>
      </c>
      <c r="H103" s="22"/>
      <c r="I103" s="2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hidden="1" customHeight="1">
      <c r="A104" s="20" t="s">
        <v>132</v>
      </c>
      <c r="B104" s="22"/>
      <c r="C104" s="22"/>
      <c r="D104" s="23"/>
      <c r="E104" s="22">
        <f t="shared" si="16"/>
        <v>0</v>
      </c>
      <c r="F104" s="25"/>
      <c r="G104" s="27">
        <f t="shared" si="17"/>
        <v>0</v>
      </c>
      <c r="H104" s="22"/>
      <c r="I104" s="2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hidden="1" customHeight="1">
      <c r="A105" s="20" t="s">
        <v>133</v>
      </c>
      <c r="B105" s="22"/>
      <c r="C105" s="22"/>
      <c r="D105" s="23"/>
      <c r="E105" s="22">
        <f t="shared" si="16"/>
        <v>0</v>
      </c>
      <c r="F105" s="25"/>
      <c r="G105" s="27">
        <f t="shared" si="17"/>
        <v>0</v>
      </c>
      <c r="H105" s="22"/>
      <c r="I105" s="2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hidden="1" customHeight="1">
      <c r="A106" s="20" t="s">
        <v>134</v>
      </c>
      <c r="B106" s="22"/>
      <c r="C106" s="22"/>
      <c r="D106" s="23"/>
      <c r="E106" s="22">
        <f t="shared" si="16"/>
        <v>0</v>
      </c>
      <c r="F106" s="25"/>
      <c r="G106" s="27">
        <f t="shared" si="17"/>
        <v>0</v>
      </c>
      <c r="H106" s="22"/>
      <c r="I106" s="2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hidden="1" customHeight="1">
      <c r="A107" s="20" t="s">
        <v>135</v>
      </c>
      <c r="B107" s="22"/>
      <c r="C107" s="22"/>
      <c r="D107" s="23"/>
      <c r="E107" s="22">
        <f t="shared" si="16"/>
        <v>0</v>
      </c>
      <c r="F107" s="25"/>
      <c r="G107" s="27">
        <f t="shared" si="17"/>
        <v>0</v>
      </c>
      <c r="H107" s="22"/>
      <c r="I107" s="2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hidden="1" customHeight="1">
      <c r="A108" s="20" t="s">
        <v>136</v>
      </c>
      <c r="B108" s="22"/>
      <c r="C108" s="22"/>
      <c r="D108" s="23"/>
      <c r="E108" s="22">
        <f t="shared" si="16"/>
        <v>0</v>
      </c>
      <c r="F108" s="25"/>
      <c r="G108" s="27">
        <f t="shared" si="17"/>
        <v>0</v>
      </c>
      <c r="H108" s="22"/>
      <c r="I108" s="2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hidden="1" customHeight="1">
      <c r="A109" s="20" t="s">
        <v>137</v>
      </c>
      <c r="B109" s="22"/>
      <c r="C109" s="22"/>
      <c r="D109" s="23"/>
      <c r="E109" s="22">
        <f t="shared" si="16"/>
        <v>0</v>
      </c>
      <c r="F109" s="25"/>
      <c r="G109" s="27">
        <f t="shared" si="17"/>
        <v>0</v>
      </c>
      <c r="H109" s="22"/>
      <c r="I109" s="2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hidden="1" customHeight="1">
      <c r="A110" s="20" t="s">
        <v>138</v>
      </c>
      <c r="B110" s="22"/>
      <c r="C110" s="22"/>
      <c r="D110" s="23"/>
      <c r="E110" s="22">
        <f t="shared" si="16"/>
        <v>0</v>
      </c>
      <c r="F110" s="25"/>
      <c r="G110" s="27">
        <f t="shared" si="17"/>
        <v>0</v>
      </c>
      <c r="H110" s="22"/>
      <c r="I110" s="2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0" t="s">
        <v>264</v>
      </c>
      <c r="B111" s="38">
        <f t="shared" ref="B111:C111" si="18">SUBTOTAL(9,B99:B110)</f>
        <v>124.26</v>
      </c>
      <c r="C111" s="38">
        <f t="shared" si="18"/>
        <v>0</v>
      </c>
      <c r="D111" s="38"/>
      <c r="E111" s="38">
        <f t="shared" si="16"/>
        <v>124.26</v>
      </c>
      <c r="F111" s="39">
        <f>SUBTOTAL(9,F99:F110)</f>
        <v>0</v>
      </c>
      <c r="G111" s="43">
        <f t="shared" si="17"/>
        <v>124.26</v>
      </c>
      <c r="H111" s="38">
        <f>SUBTOTAL(9,H99:H110)</f>
        <v>33589.22</v>
      </c>
      <c r="I111" s="2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hidden="1" customHeight="1">
      <c r="A112" s="20" t="s">
        <v>139</v>
      </c>
      <c r="B112" s="22"/>
      <c r="C112" s="22"/>
      <c r="D112" s="23"/>
      <c r="E112" s="22">
        <f t="shared" si="16"/>
        <v>0</v>
      </c>
      <c r="F112" s="25"/>
      <c r="G112" s="27">
        <f t="shared" si="17"/>
        <v>0</v>
      </c>
      <c r="H112" s="22"/>
      <c r="I112" s="2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hidden="1" customHeight="1">
      <c r="A113" s="20" t="s">
        <v>313</v>
      </c>
      <c r="B113" s="22"/>
      <c r="C113" s="22"/>
      <c r="D113" s="23"/>
      <c r="E113" s="22">
        <f t="shared" si="16"/>
        <v>0</v>
      </c>
      <c r="F113" s="25">
        <f>0</f>
        <v>0</v>
      </c>
      <c r="G113" s="27">
        <f t="shared" si="17"/>
        <v>0</v>
      </c>
      <c r="H113" s="22"/>
      <c r="I113" s="2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hidden="1" customHeight="1">
      <c r="A114" s="20" t="s">
        <v>141</v>
      </c>
      <c r="B114" s="38">
        <f t="shared" ref="B114:C114" si="19">(B112)+(B113)</f>
        <v>0</v>
      </c>
      <c r="C114" s="38">
        <f t="shared" si="19"/>
        <v>0</v>
      </c>
      <c r="D114" s="38"/>
      <c r="E114" s="38">
        <f t="shared" si="16"/>
        <v>0</v>
      </c>
      <c r="F114" s="39">
        <f>(F112)+(F113)</f>
        <v>0</v>
      </c>
      <c r="G114" s="43">
        <f t="shared" si="17"/>
        <v>0</v>
      </c>
      <c r="H114" s="38">
        <f>(H112)+(H113)</f>
        <v>0</v>
      </c>
      <c r="I114" s="2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0" t="s">
        <v>25</v>
      </c>
      <c r="B115" s="38">
        <f t="shared" ref="B115:C115" si="20">(((((B74)+(B75))+(B81))+(B97))+(B111))+(B114)</f>
        <v>11515.6</v>
      </c>
      <c r="C115" s="38">
        <f t="shared" si="20"/>
        <v>0</v>
      </c>
      <c r="D115" s="38"/>
      <c r="E115" s="38">
        <f t="shared" si="16"/>
        <v>11515.6</v>
      </c>
      <c r="F115" s="39">
        <f>(((((F74)+(F75))+(F81))+(F97))+(F111))+(F114)</f>
        <v>0</v>
      </c>
      <c r="G115" s="43">
        <f t="shared" si="17"/>
        <v>11515.6</v>
      </c>
      <c r="H115" s="38">
        <f>(((((H74)+(H75))+(H81))+(H97))+(H111))+(H114)</f>
        <v>49569.73</v>
      </c>
      <c r="I115" s="2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0" t="s">
        <v>26</v>
      </c>
      <c r="B116" s="22"/>
      <c r="C116" s="22"/>
      <c r="D116" s="23"/>
      <c r="E116" s="22">
        <f t="shared" si="16"/>
        <v>0</v>
      </c>
      <c r="F116" s="25"/>
      <c r="G116" s="27">
        <f t="shared" si="17"/>
        <v>0</v>
      </c>
      <c r="H116" s="22"/>
      <c r="I116" s="2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0" t="s">
        <v>27</v>
      </c>
      <c r="B117" s="22"/>
      <c r="C117" s="22"/>
      <c r="D117" s="23"/>
      <c r="E117" s="22">
        <f t="shared" si="16"/>
        <v>0</v>
      </c>
      <c r="F117" s="25">
        <f>1350</f>
        <v>1350</v>
      </c>
      <c r="G117" s="27">
        <f t="shared" si="17"/>
        <v>-1350</v>
      </c>
      <c r="H117" s="22">
        <v>1260</v>
      </c>
      <c r="I117" s="2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0" t="s">
        <v>28</v>
      </c>
      <c r="B118" s="22"/>
      <c r="C118" s="22"/>
      <c r="D118" s="23"/>
      <c r="E118" s="22">
        <f t="shared" si="16"/>
        <v>0</v>
      </c>
      <c r="F118" s="25">
        <v>0</v>
      </c>
      <c r="G118" s="27">
        <f t="shared" si="17"/>
        <v>0</v>
      </c>
      <c r="H118" s="22">
        <v>700</v>
      </c>
      <c r="I118" s="2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0" t="s">
        <v>29</v>
      </c>
      <c r="B119" s="22">
        <v>588</v>
      </c>
      <c r="C119" s="22"/>
      <c r="D119" s="23"/>
      <c r="E119" s="22">
        <f t="shared" si="16"/>
        <v>588</v>
      </c>
      <c r="F119" s="25">
        <v>0</v>
      </c>
      <c r="G119" s="27">
        <f t="shared" si="17"/>
        <v>588</v>
      </c>
      <c r="H119" s="22">
        <v>800</v>
      </c>
      <c r="I119" s="2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hidden="1" customHeight="1">
      <c r="A120" s="20" t="s">
        <v>30</v>
      </c>
      <c r="B120" s="22"/>
      <c r="C120" s="22"/>
      <c r="D120" s="23"/>
      <c r="E120" s="22">
        <f t="shared" si="16"/>
        <v>0</v>
      </c>
      <c r="F120" s="25">
        <f>0</f>
        <v>0</v>
      </c>
      <c r="G120" s="27">
        <f t="shared" si="17"/>
        <v>0</v>
      </c>
      <c r="H120" s="22">
        <v>0</v>
      </c>
      <c r="I120" s="2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0" t="s">
        <v>152</v>
      </c>
      <c r="B121" s="22">
        <v>850</v>
      </c>
      <c r="C121" s="22"/>
      <c r="D121" s="23"/>
      <c r="E121" s="22">
        <f t="shared" si="16"/>
        <v>850</v>
      </c>
      <c r="F121" s="25"/>
      <c r="G121" s="27">
        <f t="shared" si="17"/>
        <v>850</v>
      </c>
      <c r="H121" s="22"/>
      <c r="I121" s="2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0" t="s">
        <v>153</v>
      </c>
      <c r="B122" s="22"/>
      <c r="C122" s="22"/>
      <c r="D122" s="23"/>
      <c r="E122" s="22">
        <f t="shared" si="16"/>
        <v>0</v>
      </c>
      <c r="F122" s="25">
        <f>30000</f>
        <v>30000</v>
      </c>
      <c r="G122" s="27">
        <f t="shared" si="17"/>
        <v>-30000</v>
      </c>
      <c r="H122" s="22">
        <v>2000</v>
      </c>
      <c r="I122" s="2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0" t="s">
        <v>154</v>
      </c>
      <c r="B123" s="22"/>
      <c r="C123" s="22">
        <v>80000</v>
      </c>
      <c r="D123" s="62" t="s">
        <v>155</v>
      </c>
      <c r="E123" s="22">
        <f t="shared" si="16"/>
        <v>80000</v>
      </c>
      <c r="F123" s="25">
        <f>80000</f>
        <v>80000</v>
      </c>
      <c r="G123" s="27">
        <f t="shared" si="17"/>
        <v>0</v>
      </c>
      <c r="H123" s="22">
        <v>152000</v>
      </c>
      <c r="I123" s="62" t="s">
        <v>155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hidden="1" customHeight="1">
      <c r="A124" s="20" t="s">
        <v>156</v>
      </c>
      <c r="B124" s="22"/>
      <c r="C124" s="22"/>
      <c r="D124" s="23"/>
      <c r="E124" s="22">
        <f t="shared" si="16"/>
        <v>0</v>
      </c>
      <c r="F124" s="25">
        <f t="shared" ref="F124:F126" si="21">0</f>
        <v>0</v>
      </c>
      <c r="G124" s="27">
        <f t="shared" si="17"/>
        <v>0</v>
      </c>
      <c r="H124" s="22">
        <v>0</v>
      </c>
      <c r="I124" s="2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hidden="1" customHeight="1">
      <c r="A125" s="20" t="s">
        <v>157</v>
      </c>
      <c r="B125" s="22"/>
      <c r="C125" s="22"/>
      <c r="D125" s="23"/>
      <c r="E125" s="22">
        <f t="shared" si="16"/>
        <v>0</v>
      </c>
      <c r="F125" s="25">
        <f t="shared" si="21"/>
        <v>0</v>
      </c>
      <c r="G125" s="27">
        <f t="shared" si="17"/>
        <v>0</v>
      </c>
      <c r="H125" s="22">
        <v>0</v>
      </c>
      <c r="I125" s="2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hidden="1" customHeight="1">
      <c r="A126" s="20" t="s">
        <v>158</v>
      </c>
      <c r="B126" s="22"/>
      <c r="C126" s="22"/>
      <c r="D126" s="23"/>
      <c r="E126" s="22">
        <f t="shared" si="16"/>
        <v>0</v>
      </c>
      <c r="F126" s="25">
        <f t="shared" si="21"/>
        <v>0</v>
      </c>
      <c r="G126" s="27">
        <f t="shared" si="17"/>
        <v>0</v>
      </c>
      <c r="H126" s="22">
        <v>0</v>
      </c>
      <c r="I126" s="2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0" t="s">
        <v>159</v>
      </c>
      <c r="B127" s="22">
        <v>43000</v>
      </c>
      <c r="C127" s="22"/>
      <c r="D127" s="23"/>
      <c r="E127" s="22">
        <f t="shared" si="16"/>
        <v>43000</v>
      </c>
      <c r="F127" s="25">
        <f>45000</f>
        <v>45000</v>
      </c>
      <c r="G127" s="27">
        <f t="shared" si="17"/>
        <v>-2000</v>
      </c>
      <c r="H127" s="22">
        <v>43000</v>
      </c>
      <c r="I127" s="2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0" t="s">
        <v>160</v>
      </c>
      <c r="B128" s="22">
        <v>97.35</v>
      </c>
      <c r="C128" s="22"/>
      <c r="D128" s="23"/>
      <c r="E128" s="22">
        <f t="shared" si="16"/>
        <v>97.35</v>
      </c>
      <c r="F128" s="25">
        <f>5000</f>
        <v>5000</v>
      </c>
      <c r="G128" s="27">
        <f t="shared" si="17"/>
        <v>-4902.6499999999996</v>
      </c>
      <c r="H128" s="22">
        <f>963.78+653.14</f>
        <v>1616.92</v>
      </c>
      <c r="I128" s="2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0" t="s">
        <v>284</v>
      </c>
      <c r="B129" s="22"/>
      <c r="C129" s="22"/>
      <c r="D129" s="23"/>
      <c r="E129" s="22">
        <f t="shared" si="16"/>
        <v>0</v>
      </c>
      <c r="F129" s="25">
        <v>0</v>
      </c>
      <c r="G129" s="27">
        <f t="shared" si="17"/>
        <v>0</v>
      </c>
      <c r="H129" s="22">
        <v>1500</v>
      </c>
      <c r="I129" s="2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0" t="s">
        <v>285</v>
      </c>
      <c r="B130" s="22">
        <v>2385</v>
      </c>
      <c r="C130" s="22"/>
      <c r="D130" s="23"/>
      <c r="E130" s="22">
        <f t="shared" si="16"/>
        <v>2385</v>
      </c>
      <c r="F130" s="25">
        <f>20000</f>
        <v>20000</v>
      </c>
      <c r="G130" s="27">
        <f t="shared" si="17"/>
        <v>-17615</v>
      </c>
      <c r="H130" s="22">
        <v>19998.18</v>
      </c>
      <c r="I130" s="2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hidden="1" customHeight="1">
      <c r="A131" s="20" t="s">
        <v>286</v>
      </c>
      <c r="B131" s="22"/>
      <c r="C131" s="22"/>
      <c r="D131" s="23"/>
      <c r="E131" s="22">
        <f t="shared" si="16"/>
        <v>0</v>
      </c>
      <c r="F131" s="25">
        <f t="shared" ref="F131:F133" si="22">0</f>
        <v>0</v>
      </c>
      <c r="G131" s="27">
        <f t="shared" si="17"/>
        <v>0</v>
      </c>
      <c r="H131" s="22">
        <v>0</v>
      </c>
      <c r="I131" s="2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hidden="1" customHeight="1">
      <c r="A132" s="20" t="s">
        <v>287</v>
      </c>
      <c r="B132" s="22"/>
      <c r="C132" s="22"/>
      <c r="D132" s="23"/>
      <c r="E132" s="22">
        <f t="shared" si="16"/>
        <v>0</v>
      </c>
      <c r="F132" s="25">
        <f t="shared" si="22"/>
        <v>0</v>
      </c>
      <c r="G132" s="27">
        <f t="shared" si="17"/>
        <v>0</v>
      </c>
      <c r="H132" s="22">
        <v>0</v>
      </c>
      <c r="I132" s="2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hidden="1" customHeight="1">
      <c r="A133" s="20" t="s">
        <v>288</v>
      </c>
      <c r="B133" s="22"/>
      <c r="C133" s="22"/>
      <c r="D133" s="23"/>
      <c r="E133" s="22">
        <f t="shared" si="16"/>
        <v>0</v>
      </c>
      <c r="F133" s="25">
        <f t="shared" si="22"/>
        <v>0</v>
      </c>
      <c r="G133" s="27">
        <f t="shared" si="17"/>
        <v>0</v>
      </c>
      <c r="H133" s="22">
        <v>0</v>
      </c>
      <c r="I133" s="2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0" t="s">
        <v>289</v>
      </c>
      <c r="B134" s="22"/>
      <c r="C134" s="22"/>
      <c r="D134" s="23"/>
      <c r="E134" s="22">
        <f t="shared" si="16"/>
        <v>0</v>
      </c>
      <c r="F134" s="25">
        <f>3000</f>
        <v>3000</v>
      </c>
      <c r="G134" s="27">
        <f t="shared" si="17"/>
        <v>-3000</v>
      </c>
      <c r="H134" s="22">
        <v>3000</v>
      </c>
      <c r="I134" s="2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0" t="s">
        <v>169</v>
      </c>
      <c r="B135" s="22"/>
      <c r="C135" s="22"/>
      <c r="D135" s="23"/>
      <c r="E135" s="22">
        <f t="shared" si="16"/>
        <v>0</v>
      </c>
      <c r="F135" s="25">
        <f>5000</f>
        <v>5000</v>
      </c>
      <c r="G135" s="27">
        <f t="shared" si="17"/>
        <v>-5000</v>
      </c>
      <c r="H135" s="22">
        <v>1084.3499999999999</v>
      </c>
      <c r="I135" s="2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hidden="1" customHeight="1">
      <c r="A136" s="20" t="s">
        <v>170</v>
      </c>
      <c r="B136" s="22"/>
      <c r="C136" s="22"/>
      <c r="D136" s="23"/>
      <c r="E136" s="22">
        <f t="shared" si="16"/>
        <v>0</v>
      </c>
      <c r="F136" s="25">
        <f>0</f>
        <v>0</v>
      </c>
      <c r="G136" s="27">
        <f t="shared" si="17"/>
        <v>0</v>
      </c>
      <c r="H136" s="22">
        <v>0</v>
      </c>
      <c r="I136" s="2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0" t="s">
        <v>171</v>
      </c>
      <c r="B137" s="22"/>
      <c r="C137" s="22"/>
      <c r="D137" s="23"/>
      <c r="E137" s="22">
        <f t="shared" si="16"/>
        <v>0</v>
      </c>
      <c r="F137" s="25">
        <f>5000</f>
        <v>5000</v>
      </c>
      <c r="G137" s="27">
        <f t="shared" si="17"/>
        <v>-5000</v>
      </c>
      <c r="H137" s="22">
        <v>3710</v>
      </c>
      <c r="I137" s="2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0" t="s">
        <v>172</v>
      </c>
      <c r="B138" s="22"/>
      <c r="C138" s="22"/>
      <c r="D138" s="23"/>
      <c r="E138" s="22">
        <f t="shared" si="16"/>
        <v>0</v>
      </c>
      <c r="F138" s="25">
        <f>0</f>
        <v>0</v>
      </c>
      <c r="G138" s="27">
        <f t="shared" si="17"/>
        <v>0</v>
      </c>
      <c r="H138" s="22">
        <v>500</v>
      </c>
      <c r="I138" s="2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0" t="s">
        <v>173</v>
      </c>
      <c r="B139" s="22"/>
      <c r="C139" s="22"/>
      <c r="D139" s="23"/>
      <c r="E139" s="22">
        <f t="shared" si="16"/>
        <v>0</v>
      </c>
      <c r="F139" s="25">
        <f>2000</f>
        <v>2000</v>
      </c>
      <c r="G139" s="27">
        <f t="shared" si="17"/>
        <v>-2000</v>
      </c>
      <c r="H139" s="22">
        <v>0</v>
      </c>
      <c r="I139" s="2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hidden="1" customHeight="1">
      <c r="A140" s="20" t="s">
        <v>174</v>
      </c>
      <c r="B140" s="22"/>
      <c r="C140" s="22"/>
      <c r="D140" s="23"/>
      <c r="E140" s="22">
        <f t="shared" si="16"/>
        <v>0</v>
      </c>
      <c r="F140" s="25">
        <f t="shared" ref="F140:F143" si="23">0</f>
        <v>0</v>
      </c>
      <c r="G140" s="27">
        <f t="shared" si="17"/>
        <v>0</v>
      </c>
      <c r="H140" s="22">
        <v>0</v>
      </c>
      <c r="I140" s="2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hidden="1" customHeight="1">
      <c r="A141" s="20" t="s">
        <v>175</v>
      </c>
      <c r="B141" s="22"/>
      <c r="C141" s="22"/>
      <c r="D141" s="23"/>
      <c r="E141" s="22">
        <f t="shared" si="16"/>
        <v>0</v>
      </c>
      <c r="F141" s="25">
        <f t="shared" si="23"/>
        <v>0</v>
      </c>
      <c r="G141" s="27">
        <f t="shared" si="17"/>
        <v>0</v>
      </c>
      <c r="H141" s="22">
        <v>0</v>
      </c>
      <c r="I141" s="2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0" t="s">
        <v>177</v>
      </c>
      <c r="B142" s="22"/>
      <c r="C142" s="22"/>
      <c r="D142" s="23"/>
      <c r="E142" s="22">
        <f t="shared" si="16"/>
        <v>0</v>
      </c>
      <c r="F142" s="25">
        <f t="shared" si="23"/>
        <v>0</v>
      </c>
      <c r="G142" s="27">
        <f t="shared" si="17"/>
        <v>0</v>
      </c>
      <c r="H142" s="22">
        <v>40000</v>
      </c>
      <c r="I142" s="2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hidden="1" customHeight="1">
      <c r="A143" s="20" t="s">
        <v>178</v>
      </c>
      <c r="B143" s="22"/>
      <c r="C143" s="22"/>
      <c r="D143" s="23"/>
      <c r="E143" s="22">
        <f t="shared" si="16"/>
        <v>0</v>
      </c>
      <c r="F143" s="25">
        <f t="shared" si="23"/>
        <v>0</v>
      </c>
      <c r="G143" s="27">
        <f t="shared" si="17"/>
        <v>0</v>
      </c>
      <c r="H143" s="22">
        <v>0</v>
      </c>
      <c r="I143" s="2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0" t="s">
        <v>179</v>
      </c>
      <c r="B144" s="22"/>
      <c r="C144" s="22">
        <v>19000</v>
      </c>
      <c r="D144" s="23" t="s">
        <v>155</v>
      </c>
      <c r="E144" s="22">
        <f t="shared" si="16"/>
        <v>19000</v>
      </c>
      <c r="F144" s="25">
        <f>19000</f>
        <v>19000</v>
      </c>
      <c r="G144" s="27">
        <f t="shared" si="17"/>
        <v>0</v>
      </c>
      <c r="H144" s="22">
        <v>19000</v>
      </c>
      <c r="I144" s="23" t="s">
        <v>155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0" t="s">
        <v>57</v>
      </c>
      <c r="B145" s="22">
        <v>300</v>
      </c>
      <c r="C145" s="22"/>
      <c r="D145" s="23"/>
      <c r="E145" s="22">
        <f t="shared" si="16"/>
        <v>300</v>
      </c>
      <c r="F145" s="25">
        <v>0</v>
      </c>
      <c r="G145" s="27">
        <f t="shared" si="17"/>
        <v>300</v>
      </c>
      <c r="H145" s="22">
        <v>5097.5</v>
      </c>
      <c r="I145" s="2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0" t="s">
        <v>58</v>
      </c>
      <c r="B146" s="22">
        <v>210.02</v>
      </c>
      <c r="C146" s="22"/>
      <c r="D146" s="23"/>
      <c r="E146" s="22">
        <f t="shared" si="16"/>
        <v>210.02</v>
      </c>
      <c r="F146" s="25">
        <f t="shared" ref="F146:F150" si="24">0</f>
        <v>0</v>
      </c>
      <c r="G146" s="27">
        <f t="shared" si="17"/>
        <v>210.02</v>
      </c>
      <c r="H146" s="22">
        <v>0</v>
      </c>
      <c r="I146" s="2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0" t="s">
        <v>59</v>
      </c>
      <c r="B147" s="22">
        <v>911.6</v>
      </c>
      <c r="C147" s="22"/>
      <c r="D147" s="23"/>
      <c r="E147" s="22">
        <f t="shared" si="16"/>
        <v>911.6</v>
      </c>
      <c r="F147" s="25">
        <f t="shared" si="24"/>
        <v>0</v>
      </c>
      <c r="G147" s="27">
        <f t="shared" si="17"/>
        <v>911.6</v>
      </c>
      <c r="H147" s="22">
        <v>0</v>
      </c>
      <c r="I147" s="2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0" t="s">
        <v>61</v>
      </c>
      <c r="B148" s="22">
        <v>679.22</v>
      </c>
      <c r="C148" s="22"/>
      <c r="D148" s="23"/>
      <c r="E148" s="22">
        <f t="shared" si="16"/>
        <v>679.22</v>
      </c>
      <c r="F148" s="25">
        <f t="shared" si="24"/>
        <v>0</v>
      </c>
      <c r="G148" s="27">
        <f t="shared" si="17"/>
        <v>679.22</v>
      </c>
      <c r="H148" s="22">
        <v>1387</v>
      </c>
      <c r="I148" s="2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0" t="s">
        <v>62</v>
      </c>
      <c r="B149" s="22">
        <f>4275+100</f>
        <v>4375</v>
      </c>
      <c r="C149" s="22"/>
      <c r="D149" s="23"/>
      <c r="E149" s="22">
        <f t="shared" si="16"/>
        <v>4375</v>
      </c>
      <c r="F149" s="25">
        <f t="shared" si="24"/>
        <v>0</v>
      </c>
      <c r="G149" s="27">
        <f t="shared" si="17"/>
        <v>4375</v>
      </c>
      <c r="H149" s="22">
        <v>0</v>
      </c>
      <c r="I149" s="2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hidden="1" customHeight="1">
      <c r="A150" s="20" t="s">
        <v>63</v>
      </c>
      <c r="B150" s="22"/>
      <c r="C150" s="22"/>
      <c r="D150" s="23"/>
      <c r="E150" s="22">
        <f t="shared" si="16"/>
        <v>0</v>
      </c>
      <c r="F150" s="25">
        <f t="shared" si="24"/>
        <v>0</v>
      </c>
      <c r="G150" s="27">
        <f t="shared" si="17"/>
        <v>0</v>
      </c>
      <c r="H150" s="22">
        <v>0</v>
      </c>
      <c r="I150" s="2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0" t="s">
        <v>64</v>
      </c>
      <c r="B151" s="22">
        <v>12991</v>
      </c>
      <c r="C151" s="22"/>
      <c r="D151" s="23"/>
      <c r="E151" s="22">
        <f t="shared" si="16"/>
        <v>12991</v>
      </c>
      <c r="F151" s="25">
        <f t="shared" ref="F151:F153" si="25">13000</f>
        <v>13000</v>
      </c>
      <c r="G151" s="27">
        <f t="shared" si="17"/>
        <v>-9</v>
      </c>
      <c r="H151" s="22">
        <v>12991.82</v>
      </c>
      <c r="I151" s="2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hidden="1" customHeight="1">
      <c r="A152" s="20" t="s">
        <v>186</v>
      </c>
      <c r="B152" s="22"/>
      <c r="C152" s="22"/>
      <c r="D152" s="23"/>
      <c r="E152" s="22">
        <f t="shared" si="16"/>
        <v>0</v>
      </c>
      <c r="F152" s="25">
        <f t="shared" si="25"/>
        <v>13000</v>
      </c>
      <c r="G152" s="27">
        <f t="shared" si="17"/>
        <v>-13000</v>
      </c>
      <c r="H152" s="22">
        <v>12992.82</v>
      </c>
      <c r="I152" s="2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0" t="s">
        <v>188</v>
      </c>
      <c r="B153" s="22">
        <v>685</v>
      </c>
      <c r="C153" s="22"/>
      <c r="D153" s="23"/>
      <c r="E153" s="22">
        <f t="shared" si="16"/>
        <v>685</v>
      </c>
      <c r="F153" s="25">
        <f t="shared" si="25"/>
        <v>13000</v>
      </c>
      <c r="G153" s="27">
        <f t="shared" si="17"/>
        <v>-12315</v>
      </c>
      <c r="H153" s="22">
        <v>12993.82</v>
      </c>
      <c r="I153" s="2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0" t="s">
        <v>189</v>
      </c>
      <c r="B154" s="22">
        <v>774.28</v>
      </c>
      <c r="C154" s="22"/>
      <c r="D154" s="23"/>
      <c r="E154" s="22">
        <f t="shared" si="16"/>
        <v>774.28</v>
      </c>
      <c r="F154" s="25">
        <v>0</v>
      </c>
      <c r="G154" s="27">
        <f t="shared" si="17"/>
        <v>774.28</v>
      </c>
      <c r="H154" s="22">
        <v>0</v>
      </c>
      <c r="I154" s="2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0" t="s">
        <v>191</v>
      </c>
      <c r="B155" s="22"/>
      <c r="C155" s="22"/>
      <c r="D155" s="23"/>
      <c r="E155" s="22">
        <f t="shared" si="16"/>
        <v>0</v>
      </c>
      <c r="F155" s="25">
        <f>5000</f>
        <v>5000</v>
      </c>
      <c r="G155" s="27">
        <f t="shared" si="17"/>
        <v>-5000</v>
      </c>
      <c r="H155" s="22">
        <v>0</v>
      </c>
      <c r="I155" s="2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0" t="s">
        <v>192</v>
      </c>
      <c r="B156" s="22">
        <v>291.62</v>
      </c>
      <c r="C156" s="22"/>
      <c r="D156" s="23"/>
      <c r="E156" s="22">
        <f t="shared" si="16"/>
        <v>291.62</v>
      </c>
      <c r="F156" s="25">
        <v>0</v>
      </c>
      <c r="G156" s="27">
        <f t="shared" si="17"/>
        <v>291.62</v>
      </c>
      <c r="H156" s="22">
        <v>785</v>
      </c>
      <c r="I156" s="2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0" t="s">
        <v>193</v>
      </c>
      <c r="B157" s="22">
        <v>1000</v>
      </c>
      <c r="C157" s="22"/>
      <c r="D157" s="23"/>
      <c r="E157" s="22"/>
      <c r="F157" s="25">
        <v>0</v>
      </c>
      <c r="G157" s="27">
        <f t="shared" si="17"/>
        <v>0</v>
      </c>
      <c r="H157" s="22">
        <v>0</v>
      </c>
      <c r="I157" s="2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0" t="s">
        <v>74</v>
      </c>
      <c r="B158" s="22">
        <v>7015.87</v>
      </c>
      <c r="C158" s="22"/>
      <c r="D158" s="23"/>
      <c r="E158" s="22">
        <f t="shared" ref="E158:E177" si="26">B158+C158</f>
        <v>7015.87</v>
      </c>
      <c r="F158" s="25">
        <f>8000</f>
        <v>8000</v>
      </c>
      <c r="G158" s="27">
        <f t="shared" si="17"/>
        <v>-984.13000000000011</v>
      </c>
      <c r="H158" s="22">
        <v>3420.84</v>
      </c>
      <c r="I158" s="2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0" t="s">
        <v>76</v>
      </c>
      <c r="B159" s="22">
        <v>4500</v>
      </c>
      <c r="C159" s="22"/>
      <c r="D159" s="23"/>
      <c r="E159" s="22">
        <f t="shared" si="26"/>
        <v>4500</v>
      </c>
      <c r="F159" s="25">
        <f>4500</f>
        <v>4500</v>
      </c>
      <c r="G159" s="27">
        <f t="shared" si="17"/>
        <v>0</v>
      </c>
      <c r="H159" s="22">
        <f>18934.8</f>
        <v>18934.8</v>
      </c>
      <c r="I159" s="2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hidden="1" customHeight="1">
      <c r="A160" s="20" t="s">
        <v>77</v>
      </c>
      <c r="B160" s="22"/>
      <c r="C160" s="22"/>
      <c r="D160" s="23"/>
      <c r="E160" s="22">
        <f t="shared" si="26"/>
        <v>0</v>
      </c>
      <c r="F160" s="25">
        <f>0</f>
        <v>0</v>
      </c>
      <c r="G160" s="27">
        <f t="shared" si="17"/>
        <v>0</v>
      </c>
      <c r="H160" s="22">
        <v>0</v>
      </c>
      <c r="I160" s="2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0" t="s">
        <v>78</v>
      </c>
      <c r="B161" s="22">
        <f>2380</f>
        <v>2380</v>
      </c>
      <c r="C161" s="22"/>
      <c r="D161" s="23"/>
      <c r="E161" s="22">
        <f t="shared" si="26"/>
        <v>2380</v>
      </c>
      <c r="F161" s="25">
        <f>2000</f>
        <v>2000</v>
      </c>
      <c r="G161" s="27">
        <f t="shared" si="17"/>
        <v>380</v>
      </c>
      <c r="H161" s="22">
        <f>1964.4</f>
        <v>1964.4</v>
      </c>
      <c r="I161" s="2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0" t="s">
        <v>79</v>
      </c>
      <c r="B162" s="22"/>
      <c r="C162" s="22"/>
      <c r="D162" s="23"/>
      <c r="E162" s="22">
        <f t="shared" si="26"/>
        <v>0</v>
      </c>
      <c r="F162" s="25">
        <f>2500</f>
        <v>2500</v>
      </c>
      <c r="G162" s="27">
        <f t="shared" si="17"/>
        <v>-2500</v>
      </c>
      <c r="H162" s="22">
        <f>2327.73</f>
        <v>2327.73</v>
      </c>
      <c r="I162" s="2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hidden="1" customHeight="1">
      <c r="A163" s="20" t="s">
        <v>81</v>
      </c>
      <c r="B163" s="22"/>
      <c r="C163" s="22"/>
      <c r="D163" s="23"/>
      <c r="E163" s="22">
        <f t="shared" si="26"/>
        <v>0</v>
      </c>
      <c r="F163" s="25">
        <f t="shared" ref="F163:F164" si="27">0</f>
        <v>0</v>
      </c>
      <c r="G163" s="27">
        <f t="shared" si="17"/>
        <v>0</v>
      </c>
      <c r="H163" s="22">
        <v>0</v>
      </c>
      <c r="I163" s="2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hidden="1" customHeight="1">
      <c r="A164" s="20" t="s">
        <v>82</v>
      </c>
      <c r="B164" s="22"/>
      <c r="C164" s="22"/>
      <c r="D164" s="23"/>
      <c r="E164" s="22">
        <f t="shared" si="26"/>
        <v>0</v>
      </c>
      <c r="F164" s="25">
        <f t="shared" si="27"/>
        <v>0</v>
      </c>
      <c r="G164" s="27">
        <f t="shared" si="17"/>
        <v>0</v>
      </c>
      <c r="H164" s="22">
        <v>0</v>
      </c>
      <c r="I164" s="2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0" t="s">
        <v>8</v>
      </c>
      <c r="B165" s="22"/>
      <c r="C165" s="22"/>
      <c r="D165" s="23"/>
      <c r="E165" s="22">
        <f t="shared" si="26"/>
        <v>0</v>
      </c>
      <c r="F165" s="25">
        <f>200</f>
        <v>200</v>
      </c>
      <c r="G165" s="27">
        <f t="shared" si="17"/>
        <v>-200</v>
      </c>
      <c r="H165" s="22">
        <v>0</v>
      </c>
      <c r="I165" s="2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0" t="s">
        <v>9</v>
      </c>
      <c r="B166" s="22">
        <v>21180</v>
      </c>
      <c r="C166" s="22"/>
      <c r="D166" s="23"/>
      <c r="E166" s="22">
        <f t="shared" si="26"/>
        <v>21180</v>
      </c>
      <c r="F166" s="25">
        <f>22000</f>
        <v>22000</v>
      </c>
      <c r="G166" s="27">
        <f t="shared" si="17"/>
        <v>-820</v>
      </c>
      <c r="H166" s="22">
        <v>18720</v>
      </c>
      <c r="I166" s="2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0" t="s">
        <v>10</v>
      </c>
      <c r="B167" s="38">
        <f t="shared" ref="B167:C167" si="28">SUBTOTAL(9,B116:B166)</f>
        <v>104213.95999999999</v>
      </c>
      <c r="C167" s="38">
        <f t="shared" si="28"/>
        <v>99000</v>
      </c>
      <c r="D167" s="38"/>
      <c r="E167" s="38">
        <f t="shared" si="26"/>
        <v>203213.96</v>
      </c>
      <c r="F167" s="39">
        <f>SUBTOTAL(9,F116:F166)</f>
        <v>298550</v>
      </c>
      <c r="G167" s="43">
        <f t="shared" si="17"/>
        <v>-95336.040000000008</v>
      </c>
      <c r="H167" s="38">
        <f>SUBTOTAL(9,H116:H166)</f>
        <v>381785.18000000005</v>
      </c>
      <c r="I167" s="2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0" t="s">
        <v>12</v>
      </c>
      <c r="B168" s="38">
        <f t="shared" ref="B168:C168" si="29">((B73)+(B115))+(B167)</f>
        <v>117118.76999999999</v>
      </c>
      <c r="C168" s="38">
        <f t="shared" si="29"/>
        <v>99000</v>
      </c>
      <c r="D168" s="38"/>
      <c r="E168" s="38">
        <f t="shared" si="26"/>
        <v>216118.77</v>
      </c>
      <c r="F168" s="39">
        <f>((F73)+(F115))+(F167)</f>
        <v>302355</v>
      </c>
      <c r="G168" s="43">
        <f t="shared" si="17"/>
        <v>-86236.23000000001</v>
      </c>
      <c r="H168" s="38">
        <f>((H73)+(H115))+(H167)</f>
        <v>432553.80000000005</v>
      </c>
      <c r="I168" s="2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0" t="s">
        <v>13</v>
      </c>
      <c r="B169" s="38">
        <f t="shared" ref="B169:C169" si="30">(B60)-(B168)</f>
        <v>231550.4</v>
      </c>
      <c r="C169" s="38">
        <f t="shared" si="30"/>
        <v>-99000</v>
      </c>
      <c r="D169" s="38"/>
      <c r="E169" s="38">
        <f t="shared" si="26"/>
        <v>132550.39999999999</v>
      </c>
      <c r="F169" s="39">
        <f>(F60)-(F168)</f>
        <v>-62355</v>
      </c>
      <c r="G169" s="43">
        <f t="shared" si="17"/>
        <v>194905.4</v>
      </c>
      <c r="H169" s="38">
        <f>(H60)-(H168)</f>
        <v>-35575.940000000061</v>
      </c>
      <c r="I169" s="2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0" t="s">
        <v>14</v>
      </c>
      <c r="B170" s="22"/>
      <c r="C170" s="22"/>
      <c r="D170" s="23"/>
      <c r="E170" s="22">
        <f t="shared" si="26"/>
        <v>0</v>
      </c>
      <c r="F170" s="25"/>
      <c r="G170" s="27">
        <f t="shared" si="17"/>
        <v>0</v>
      </c>
      <c r="H170" s="22"/>
      <c r="I170" s="2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0" t="s">
        <v>16</v>
      </c>
      <c r="B171" s="22">
        <v>183.8</v>
      </c>
      <c r="C171" s="22"/>
      <c r="D171" s="23"/>
      <c r="E171" s="22">
        <f t="shared" si="26"/>
        <v>183.8</v>
      </c>
      <c r="F171" s="25">
        <f>0</f>
        <v>0</v>
      </c>
      <c r="G171" s="27">
        <f t="shared" si="17"/>
        <v>183.8</v>
      </c>
      <c r="H171" s="22">
        <v>171.72</v>
      </c>
      <c r="I171" s="2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0" t="s">
        <v>90</v>
      </c>
      <c r="B172" s="38">
        <f t="shared" ref="B172:C172" si="31">B171</f>
        <v>183.8</v>
      </c>
      <c r="C172" s="38">
        <f t="shared" si="31"/>
        <v>0</v>
      </c>
      <c r="D172" s="38"/>
      <c r="E172" s="38">
        <f t="shared" si="26"/>
        <v>183.8</v>
      </c>
      <c r="F172" s="39">
        <f>F171</f>
        <v>0</v>
      </c>
      <c r="G172" s="43">
        <f t="shared" si="17"/>
        <v>183.8</v>
      </c>
      <c r="H172" s="38">
        <f>H171</f>
        <v>171.72</v>
      </c>
      <c r="I172" s="2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hidden="1" customHeight="1">
      <c r="A173" s="20" t="s">
        <v>91</v>
      </c>
      <c r="B173" s="22"/>
      <c r="C173" s="22"/>
      <c r="D173" s="23"/>
      <c r="E173" s="22">
        <f t="shared" si="26"/>
        <v>0</v>
      </c>
      <c r="F173" s="25"/>
      <c r="G173" s="27">
        <f t="shared" si="17"/>
        <v>0</v>
      </c>
      <c r="H173" s="22"/>
      <c r="I173" s="2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hidden="1" customHeight="1">
      <c r="A174" s="20" t="s">
        <v>92</v>
      </c>
      <c r="B174" s="22"/>
      <c r="C174" s="22"/>
      <c r="D174" s="23"/>
      <c r="E174" s="22">
        <f t="shared" si="26"/>
        <v>0</v>
      </c>
      <c r="F174" s="25">
        <f>0</f>
        <v>0</v>
      </c>
      <c r="G174" s="27">
        <f t="shared" si="17"/>
        <v>0</v>
      </c>
      <c r="H174" s="22"/>
      <c r="I174" s="2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hidden="1" customHeight="1">
      <c r="A175" s="20" t="s">
        <v>94</v>
      </c>
      <c r="B175" s="38">
        <f t="shared" ref="B175:C175" si="32">B174</f>
        <v>0</v>
      </c>
      <c r="C175" s="38">
        <f t="shared" si="32"/>
        <v>0</v>
      </c>
      <c r="D175" s="38"/>
      <c r="E175" s="38">
        <f t="shared" si="26"/>
        <v>0</v>
      </c>
      <c r="F175" s="39">
        <f>F174</f>
        <v>0</v>
      </c>
      <c r="G175" s="43">
        <f t="shared" si="17"/>
        <v>0</v>
      </c>
      <c r="H175" s="38">
        <f>H174</f>
        <v>0</v>
      </c>
      <c r="I175" s="2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hidden="1" customHeight="1">
      <c r="A176" s="20" t="s">
        <v>95</v>
      </c>
      <c r="B176" s="38">
        <f t="shared" ref="B176:C176" si="33">(B172)-(B175)</f>
        <v>183.8</v>
      </c>
      <c r="C176" s="38">
        <f t="shared" si="33"/>
        <v>0</v>
      </c>
      <c r="D176" s="38"/>
      <c r="E176" s="38">
        <f t="shared" si="26"/>
        <v>183.8</v>
      </c>
      <c r="F176" s="39">
        <f>(F172)-(F175)</f>
        <v>0</v>
      </c>
      <c r="G176" s="43">
        <f t="shared" si="17"/>
        <v>183.8</v>
      </c>
      <c r="H176" s="38">
        <f>(H172)-(H175)</f>
        <v>171.72</v>
      </c>
      <c r="I176" s="2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0" t="s">
        <v>96</v>
      </c>
      <c r="B177" s="38">
        <f t="shared" ref="B177:C177" si="34">(B169)+(B176)</f>
        <v>231734.19999999998</v>
      </c>
      <c r="C177" s="38">
        <f t="shared" si="34"/>
        <v>-99000</v>
      </c>
      <c r="D177" s="38"/>
      <c r="E177" s="38">
        <f t="shared" si="26"/>
        <v>132734.19999999998</v>
      </c>
      <c r="F177" s="39">
        <f>(F169)+(F176)</f>
        <v>-62355</v>
      </c>
      <c r="G177" s="43">
        <f t="shared" si="17"/>
        <v>195089.19999999998</v>
      </c>
      <c r="H177" s="38">
        <f>(H169)+(H176)</f>
        <v>-35404.220000000059</v>
      </c>
      <c r="I177" s="2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7.5" customHeight="1">
      <c r="A178" s="20"/>
      <c r="B178" s="69"/>
      <c r="C178" s="69"/>
      <c r="D178" s="70"/>
      <c r="E178" s="69"/>
      <c r="F178" s="69"/>
      <c r="G178" s="69"/>
      <c r="H178" s="69"/>
      <c r="I178" s="70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0" t="s">
        <v>97</v>
      </c>
      <c r="B179" s="71"/>
      <c r="C179" s="2"/>
      <c r="D179" s="3"/>
      <c r="E179" s="2"/>
      <c r="F179" s="2"/>
      <c r="G179" s="2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72" t="s">
        <v>223</v>
      </c>
      <c r="B180" s="2"/>
      <c r="C180" s="2"/>
      <c r="D180" s="3"/>
      <c r="E180" s="2"/>
      <c r="F180" s="2"/>
      <c r="G180" s="2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7.5" customHeight="1">
      <c r="A181" s="72"/>
      <c r="B181" s="2"/>
      <c r="C181" s="2"/>
      <c r="D181" s="3"/>
      <c r="E181" s="2"/>
      <c r="F181" s="2"/>
      <c r="G181" s="2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08" t="s">
        <v>225</v>
      </c>
      <c r="B182" s="102"/>
      <c r="C182" s="102"/>
      <c r="D182" s="102"/>
      <c r="E182" s="102"/>
      <c r="F182" s="102"/>
      <c r="G182" s="102"/>
      <c r="H182" s="10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3"/>
      <c r="E183" s="2"/>
      <c r="F183" s="2"/>
      <c r="G183" s="2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3"/>
      <c r="E184" s="2"/>
      <c r="F184" s="2"/>
      <c r="G184" s="2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3"/>
      <c r="E185" s="2"/>
      <c r="F185" s="2"/>
      <c r="G185" s="2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3"/>
      <c r="E186" s="2"/>
      <c r="F186" s="2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3"/>
      <c r="E187" s="2"/>
      <c r="F187" s="2"/>
      <c r="G187" s="2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3"/>
      <c r="E188" s="2"/>
      <c r="F188" s="2"/>
      <c r="G188" s="2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3"/>
      <c r="E189" s="2"/>
      <c r="F189" s="2"/>
      <c r="G189" s="2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3"/>
      <c r="E190" s="2"/>
      <c r="F190" s="2"/>
      <c r="G190" s="2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3"/>
      <c r="E191" s="2"/>
      <c r="F191" s="2"/>
      <c r="G191" s="2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3"/>
      <c r="E192" s="2"/>
      <c r="F192" s="2"/>
      <c r="G192" s="2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3"/>
      <c r="E193" s="2"/>
      <c r="F193" s="2"/>
      <c r="G193" s="2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3"/>
      <c r="E194" s="2"/>
      <c r="F194" s="2"/>
      <c r="G194" s="2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3"/>
      <c r="E195" s="2"/>
      <c r="F195" s="2"/>
      <c r="G195" s="2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3"/>
      <c r="E196" s="2"/>
      <c r="F196" s="2"/>
      <c r="G196" s="2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3"/>
      <c r="E197" s="2"/>
      <c r="F197" s="2"/>
      <c r="G197" s="2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3"/>
      <c r="E198" s="2"/>
      <c r="F198" s="2"/>
      <c r="G198" s="2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3"/>
      <c r="E199" s="2"/>
      <c r="F199" s="2"/>
      <c r="G199" s="2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3"/>
      <c r="E200" s="2"/>
      <c r="F200" s="2"/>
      <c r="G200" s="2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3"/>
      <c r="E201" s="2"/>
      <c r="F201" s="2"/>
      <c r="G201" s="2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3"/>
      <c r="E202" s="2"/>
      <c r="F202" s="2"/>
      <c r="G202" s="2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3"/>
      <c r="E203" s="2"/>
      <c r="F203" s="2"/>
      <c r="G203" s="2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3"/>
      <c r="E204" s="2"/>
      <c r="F204" s="2"/>
      <c r="G204" s="2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3"/>
      <c r="E205" s="2"/>
      <c r="F205" s="2"/>
      <c r="G205" s="2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3"/>
      <c r="E206" s="2"/>
      <c r="F206" s="2"/>
      <c r="G206" s="2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3"/>
      <c r="E207" s="2"/>
      <c r="F207" s="2"/>
      <c r="G207" s="2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3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3"/>
      <c r="E209" s="2"/>
      <c r="F209" s="2"/>
      <c r="G209" s="2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3"/>
      <c r="E210" s="2"/>
      <c r="F210" s="2"/>
      <c r="G210" s="2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3"/>
      <c r="E211" s="2"/>
      <c r="F211" s="2"/>
      <c r="G211" s="2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3"/>
      <c r="E212" s="2"/>
      <c r="F212" s="2"/>
      <c r="G212" s="2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3"/>
      <c r="E213" s="2"/>
      <c r="F213" s="2"/>
      <c r="G213" s="2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3"/>
      <c r="E214" s="2"/>
      <c r="F214" s="2"/>
      <c r="G214" s="2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3"/>
      <c r="E215" s="2"/>
      <c r="F215" s="2"/>
      <c r="G215" s="2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3"/>
      <c r="E216" s="2"/>
      <c r="F216" s="2"/>
      <c r="G216" s="2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3"/>
      <c r="E217" s="2"/>
      <c r="F217" s="2"/>
      <c r="G217" s="2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3"/>
      <c r="E218" s="2"/>
      <c r="F218" s="2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3"/>
      <c r="E219" s="2"/>
      <c r="F219" s="2"/>
      <c r="G219" s="2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3"/>
      <c r="E220" s="2"/>
      <c r="F220" s="2"/>
      <c r="G220" s="2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3"/>
      <c r="E221" s="2"/>
      <c r="F221" s="2"/>
      <c r="G221" s="2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3"/>
      <c r="E222" s="2"/>
      <c r="F222" s="2"/>
      <c r="G222" s="2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3"/>
      <c r="E223" s="2"/>
      <c r="F223" s="2"/>
      <c r="G223" s="2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3"/>
      <c r="E224" s="2"/>
      <c r="F224" s="2"/>
      <c r="G224" s="2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3"/>
      <c r="E225" s="2"/>
      <c r="F225" s="2"/>
      <c r="G225" s="2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3"/>
      <c r="E226" s="2"/>
      <c r="F226" s="2"/>
      <c r="G226" s="2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3"/>
      <c r="E227" s="2"/>
      <c r="F227" s="2"/>
      <c r="G227" s="2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3"/>
      <c r="E228" s="2"/>
      <c r="F228" s="2"/>
      <c r="G228" s="2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3"/>
      <c r="E229" s="2"/>
      <c r="F229" s="2"/>
      <c r="G229" s="2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3"/>
      <c r="E230" s="2"/>
      <c r="F230" s="2"/>
      <c r="G230" s="2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3"/>
      <c r="E231" s="2"/>
      <c r="F231" s="2"/>
      <c r="G231" s="2"/>
      <c r="H231" s="2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3"/>
      <c r="E232" s="2"/>
      <c r="F232" s="2"/>
      <c r="G232" s="2"/>
      <c r="H232" s="2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3"/>
      <c r="E233" s="2"/>
      <c r="F233" s="2"/>
      <c r="G233" s="2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3"/>
      <c r="E234" s="2"/>
      <c r="F234" s="2"/>
      <c r="G234" s="2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3"/>
      <c r="E235" s="2"/>
      <c r="F235" s="2"/>
      <c r="G235" s="2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3"/>
      <c r="E236" s="2"/>
      <c r="F236" s="2"/>
      <c r="G236" s="2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3"/>
      <c r="E237" s="2"/>
      <c r="F237" s="2"/>
      <c r="G237" s="2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3"/>
      <c r="E238" s="2"/>
      <c r="F238" s="2"/>
      <c r="G238" s="2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3"/>
      <c r="E239" s="2"/>
      <c r="F239" s="2"/>
      <c r="G239" s="2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3"/>
      <c r="E240" s="2"/>
      <c r="F240" s="2"/>
      <c r="G240" s="2"/>
      <c r="H240" s="2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3"/>
      <c r="E241" s="2"/>
      <c r="F241" s="2"/>
      <c r="G241" s="2"/>
      <c r="H241" s="2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3"/>
      <c r="E242" s="2"/>
      <c r="F242" s="2"/>
      <c r="G242" s="2"/>
      <c r="H242" s="2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3"/>
      <c r="E243" s="2"/>
      <c r="F243" s="2"/>
      <c r="G243" s="2"/>
      <c r="H243" s="2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3"/>
      <c r="E244" s="2"/>
      <c r="F244" s="2"/>
      <c r="G244" s="2"/>
      <c r="H244" s="2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3"/>
      <c r="E245" s="2"/>
      <c r="F245" s="2"/>
      <c r="G245" s="2"/>
      <c r="H245" s="2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3"/>
      <c r="E246" s="2"/>
      <c r="F246" s="2"/>
      <c r="G246" s="2"/>
      <c r="H246" s="2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3"/>
      <c r="E247" s="2"/>
      <c r="F247" s="2"/>
      <c r="G247" s="2"/>
      <c r="H247" s="2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3"/>
      <c r="E248" s="2"/>
      <c r="F248" s="2"/>
      <c r="G248" s="2"/>
      <c r="H248" s="2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3"/>
      <c r="E249" s="2"/>
      <c r="F249" s="2"/>
      <c r="G249" s="2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3"/>
      <c r="E250" s="2"/>
      <c r="F250" s="2"/>
      <c r="G250" s="2"/>
      <c r="H250" s="2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3"/>
      <c r="E251" s="2"/>
      <c r="F251" s="2"/>
      <c r="G251" s="2"/>
      <c r="H251" s="2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3"/>
      <c r="E252" s="2"/>
      <c r="F252" s="2"/>
      <c r="G252" s="2"/>
      <c r="H252" s="2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3"/>
      <c r="E253" s="2"/>
      <c r="F253" s="2"/>
      <c r="G253" s="2"/>
      <c r="H253" s="2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3"/>
      <c r="E254" s="2"/>
      <c r="F254" s="2"/>
      <c r="G254" s="2"/>
      <c r="H254" s="2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3"/>
      <c r="E255" s="2"/>
      <c r="F255" s="2"/>
      <c r="G255" s="2"/>
      <c r="H255" s="2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3"/>
      <c r="E256" s="2"/>
      <c r="F256" s="2"/>
      <c r="G256" s="2"/>
      <c r="H256" s="2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3"/>
      <c r="E257" s="2"/>
      <c r="F257" s="2"/>
      <c r="G257" s="2"/>
      <c r="H257" s="2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3"/>
      <c r="E258" s="2"/>
      <c r="F258" s="2"/>
      <c r="G258" s="2"/>
      <c r="H258" s="2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3"/>
      <c r="E259" s="2"/>
      <c r="F259" s="2"/>
      <c r="G259" s="2"/>
      <c r="H259" s="2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3"/>
      <c r="E260" s="2"/>
      <c r="F260" s="2"/>
      <c r="G260" s="2"/>
      <c r="H260" s="2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3"/>
      <c r="E261" s="2"/>
      <c r="F261" s="2"/>
      <c r="G261" s="2"/>
      <c r="H261" s="2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3"/>
      <c r="E262" s="2"/>
      <c r="F262" s="2"/>
      <c r="G262" s="2"/>
      <c r="H262" s="2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3"/>
      <c r="E263" s="2"/>
      <c r="F263" s="2"/>
      <c r="G263" s="2"/>
      <c r="H263" s="2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3"/>
      <c r="E264" s="2"/>
      <c r="F264" s="2"/>
      <c r="G264" s="2"/>
      <c r="H264" s="2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3"/>
      <c r="E265" s="2"/>
      <c r="F265" s="2"/>
      <c r="G265" s="2"/>
      <c r="H265" s="2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3"/>
      <c r="E266" s="2"/>
      <c r="F266" s="2"/>
      <c r="G266" s="2"/>
      <c r="H266" s="2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3"/>
      <c r="E267" s="2"/>
      <c r="F267" s="2"/>
      <c r="G267" s="2"/>
      <c r="H267" s="2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3"/>
      <c r="E268" s="2"/>
      <c r="F268" s="2"/>
      <c r="G268" s="2"/>
      <c r="H268" s="2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3"/>
      <c r="E269" s="2"/>
      <c r="F269" s="2"/>
      <c r="G269" s="2"/>
      <c r="H269" s="2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3"/>
      <c r="E270" s="2"/>
      <c r="F270" s="2"/>
      <c r="G270" s="2"/>
      <c r="H270" s="2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3"/>
      <c r="E271" s="2"/>
      <c r="F271" s="2"/>
      <c r="G271" s="2"/>
      <c r="H271" s="2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3"/>
      <c r="E272" s="2"/>
      <c r="F272" s="2"/>
      <c r="G272" s="2"/>
      <c r="H272" s="2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3"/>
      <c r="E273" s="2"/>
      <c r="F273" s="2"/>
      <c r="G273" s="2"/>
      <c r="H273" s="2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3"/>
      <c r="E274" s="2"/>
      <c r="F274" s="2"/>
      <c r="G274" s="2"/>
      <c r="H274" s="2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3"/>
      <c r="E275" s="2"/>
      <c r="F275" s="2"/>
      <c r="G275" s="2"/>
      <c r="H275" s="2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3"/>
      <c r="E276" s="2"/>
      <c r="F276" s="2"/>
      <c r="G276" s="2"/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3"/>
      <c r="E277" s="2"/>
      <c r="F277" s="2"/>
      <c r="G277" s="2"/>
      <c r="H277" s="2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3"/>
      <c r="E278" s="2"/>
      <c r="F278" s="2"/>
      <c r="G278" s="2"/>
      <c r="H278" s="2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3"/>
      <c r="E279" s="2"/>
      <c r="F279" s="2"/>
      <c r="G279" s="2"/>
      <c r="H279" s="2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3"/>
      <c r="E280" s="2"/>
      <c r="F280" s="2"/>
      <c r="G280" s="2"/>
      <c r="H280" s="2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3"/>
      <c r="E281" s="2"/>
      <c r="F281" s="2"/>
      <c r="G281" s="2"/>
      <c r="H281" s="2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3"/>
      <c r="E282" s="2"/>
      <c r="F282" s="2"/>
      <c r="G282" s="2"/>
      <c r="H282" s="2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3"/>
      <c r="E283" s="2"/>
      <c r="F283" s="2"/>
      <c r="G283" s="2"/>
      <c r="H283" s="2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3"/>
      <c r="E284" s="2"/>
      <c r="F284" s="2"/>
      <c r="G284" s="2"/>
      <c r="H284" s="2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3"/>
      <c r="E285" s="2"/>
      <c r="F285" s="2"/>
      <c r="G285" s="2"/>
      <c r="H285" s="2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3"/>
      <c r="E286" s="2"/>
      <c r="F286" s="2"/>
      <c r="G286" s="2"/>
      <c r="H286" s="2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3"/>
      <c r="E287" s="2"/>
      <c r="F287" s="2"/>
      <c r="G287" s="2"/>
      <c r="H287" s="2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3"/>
      <c r="E288" s="2"/>
      <c r="F288" s="2"/>
      <c r="G288" s="2"/>
      <c r="H288" s="2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3"/>
      <c r="E289" s="2"/>
      <c r="F289" s="2"/>
      <c r="G289" s="2"/>
      <c r="H289" s="2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3"/>
      <c r="E290" s="2"/>
      <c r="F290" s="2"/>
      <c r="G290" s="2"/>
      <c r="H290" s="2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3"/>
      <c r="E291" s="2"/>
      <c r="F291" s="2"/>
      <c r="G291" s="2"/>
      <c r="H291" s="2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3"/>
      <c r="E292" s="2"/>
      <c r="F292" s="2"/>
      <c r="G292" s="2"/>
      <c r="H292" s="2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3"/>
      <c r="E293" s="2"/>
      <c r="F293" s="2"/>
      <c r="G293" s="2"/>
      <c r="H293" s="2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3"/>
      <c r="E294" s="2"/>
      <c r="F294" s="2"/>
      <c r="G294" s="2"/>
      <c r="H294" s="2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3"/>
      <c r="E295" s="2"/>
      <c r="F295" s="2"/>
      <c r="G295" s="2"/>
      <c r="H295" s="2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3"/>
      <c r="E296" s="2"/>
      <c r="F296" s="2"/>
      <c r="G296" s="2"/>
      <c r="H296" s="2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3"/>
      <c r="E297" s="2"/>
      <c r="F297" s="2"/>
      <c r="G297" s="2"/>
      <c r="H297" s="2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3"/>
      <c r="E298" s="2"/>
      <c r="F298" s="2"/>
      <c r="G298" s="2"/>
      <c r="H298" s="2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3"/>
      <c r="E299" s="2"/>
      <c r="F299" s="2"/>
      <c r="G299" s="2"/>
      <c r="H299" s="2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3"/>
      <c r="E300" s="2"/>
      <c r="F300" s="2"/>
      <c r="G300" s="2"/>
      <c r="H300" s="2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3"/>
      <c r="E301" s="2"/>
      <c r="F301" s="2"/>
      <c r="G301" s="2"/>
      <c r="H301" s="2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3"/>
      <c r="E302" s="2"/>
      <c r="F302" s="2"/>
      <c r="G302" s="2"/>
      <c r="H302" s="2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3"/>
      <c r="E303" s="2"/>
      <c r="F303" s="2"/>
      <c r="G303" s="2"/>
      <c r="H303" s="2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3"/>
      <c r="E304" s="2"/>
      <c r="F304" s="2"/>
      <c r="G304" s="2"/>
      <c r="H304" s="2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3"/>
      <c r="E305" s="2"/>
      <c r="F305" s="2"/>
      <c r="G305" s="2"/>
      <c r="H305" s="2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3"/>
      <c r="E306" s="2"/>
      <c r="F306" s="2"/>
      <c r="G306" s="2"/>
      <c r="H306" s="2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3"/>
      <c r="E307" s="2"/>
      <c r="F307" s="2"/>
      <c r="G307" s="2"/>
      <c r="H307" s="2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3"/>
      <c r="E308" s="2"/>
      <c r="F308" s="2"/>
      <c r="G308" s="2"/>
      <c r="H308" s="2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3"/>
      <c r="E309" s="2"/>
      <c r="F309" s="2"/>
      <c r="G309" s="2"/>
      <c r="H309" s="2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3"/>
      <c r="E310" s="2"/>
      <c r="F310" s="2"/>
      <c r="G310" s="2"/>
      <c r="H310" s="2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3"/>
      <c r="E311" s="2"/>
      <c r="F311" s="2"/>
      <c r="G311" s="2"/>
      <c r="H311" s="2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3"/>
      <c r="E312" s="2"/>
      <c r="F312" s="2"/>
      <c r="G312" s="2"/>
      <c r="H312" s="2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3"/>
      <c r="E313" s="2"/>
      <c r="F313" s="2"/>
      <c r="G313" s="2"/>
      <c r="H313" s="2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3"/>
      <c r="E314" s="2"/>
      <c r="F314" s="2"/>
      <c r="G314" s="2"/>
      <c r="H314" s="2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3"/>
      <c r="E315" s="2"/>
      <c r="F315" s="2"/>
      <c r="G315" s="2"/>
      <c r="H315" s="2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3"/>
      <c r="E316" s="2"/>
      <c r="F316" s="2"/>
      <c r="G316" s="2"/>
      <c r="H316" s="2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3"/>
      <c r="E317" s="2"/>
      <c r="F317" s="2"/>
      <c r="G317" s="2"/>
      <c r="H317" s="2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3"/>
      <c r="E318" s="2"/>
      <c r="F318" s="2"/>
      <c r="G318" s="2"/>
      <c r="H318" s="2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3"/>
      <c r="E319" s="2"/>
      <c r="F319" s="2"/>
      <c r="G319" s="2"/>
      <c r="H319" s="2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3"/>
      <c r="E320" s="2"/>
      <c r="F320" s="2"/>
      <c r="G320" s="2"/>
      <c r="H320" s="2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3"/>
      <c r="E321" s="2"/>
      <c r="F321" s="2"/>
      <c r="G321" s="2"/>
      <c r="H321" s="2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3"/>
      <c r="E322" s="2"/>
      <c r="F322" s="2"/>
      <c r="G322" s="2"/>
      <c r="H322" s="2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3"/>
      <c r="E323" s="2"/>
      <c r="F323" s="2"/>
      <c r="G323" s="2"/>
      <c r="H323" s="2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3"/>
      <c r="E324" s="2"/>
      <c r="F324" s="2"/>
      <c r="G324" s="2"/>
      <c r="H324" s="2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3"/>
      <c r="E325" s="2"/>
      <c r="F325" s="2"/>
      <c r="G325" s="2"/>
      <c r="H325" s="2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3"/>
      <c r="E326" s="2"/>
      <c r="F326" s="2"/>
      <c r="G326" s="2"/>
      <c r="H326" s="2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3"/>
      <c r="E327" s="2"/>
      <c r="F327" s="2"/>
      <c r="G327" s="2"/>
      <c r="H327" s="2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3"/>
      <c r="E328" s="2"/>
      <c r="F328" s="2"/>
      <c r="G328" s="2"/>
      <c r="H328" s="2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3"/>
      <c r="E329" s="2"/>
      <c r="F329" s="2"/>
      <c r="G329" s="2"/>
      <c r="H329" s="2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3"/>
      <c r="E330" s="2"/>
      <c r="F330" s="2"/>
      <c r="G330" s="2"/>
      <c r="H330" s="2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3"/>
      <c r="E331" s="2"/>
      <c r="F331" s="2"/>
      <c r="G331" s="2"/>
      <c r="H331" s="2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3"/>
      <c r="E332" s="2"/>
      <c r="F332" s="2"/>
      <c r="G332" s="2"/>
      <c r="H332" s="2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3"/>
      <c r="E333" s="2"/>
      <c r="F333" s="2"/>
      <c r="G333" s="2"/>
      <c r="H333" s="2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3"/>
      <c r="E334" s="2"/>
      <c r="F334" s="2"/>
      <c r="G334" s="2"/>
      <c r="H334" s="2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3"/>
      <c r="E335" s="2"/>
      <c r="F335" s="2"/>
      <c r="G335" s="2"/>
      <c r="H335" s="2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3"/>
      <c r="E336" s="2"/>
      <c r="F336" s="2"/>
      <c r="G336" s="2"/>
      <c r="H336" s="2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3"/>
      <c r="E337" s="2"/>
      <c r="F337" s="2"/>
      <c r="G337" s="2"/>
      <c r="H337" s="2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3"/>
      <c r="E338" s="2"/>
      <c r="F338" s="2"/>
      <c r="G338" s="2"/>
      <c r="H338" s="2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3"/>
      <c r="E339" s="2"/>
      <c r="F339" s="2"/>
      <c r="G339" s="2"/>
      <c r="H339" s="2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3"/>
      <c r="E340" s="2"/>
      <c r="F340" s="2"/>
      <c r="G340" s="2"/>
      <c r="H340" s="2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3"/>
      <c r="E341" s="2"/>
      <c r="F341" s="2"/>
      <c r="G341" s="2"/>
      <c r="H341" s="2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3"/>
      <c r="E342" s="2"/>
      <c r="F342" s="2"/>
      <c r="G342" s="2"/>
      <c r="H342" s="2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3"/>
      <c r="E343" s="2"/>
      <c r="F343" s="2"/>
      <c r="G343" s="2"/>
      <c r="H343" s="2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3"/>
      <c r="E344" s="2"/>
      <c r="F344" s="2"/>
      <c r="G344" s="2"/>
      <c r="H344" s="2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3"/>
      <c r="E345" s="2"/>
      <c r="F345" s="2"/>
      <c r="G345" s="2"/>
      <c r="H345" s="2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3"/>
      <c r="E346" s="2"/>
      <c r="F346" s="2"/>
      <c r="G346" s="2"/>
      <c r="H346" s="2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3"/>
      <c r="E347" s="2"/>
      <c r="F347" s="2"/>
      <c r="G347" s="2"/>
      <c r="H347" s="2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3"/>
      <c r="E348" s="2"/>
      <c r="F348" s="2"/>
      <c r="G348" s="2"/>
      <c r="H348" s="2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3"/>
      <c r="E349" s="2"/>
      <c r="F349" s="2"/>
      <c r="G349" s="2"/>
      <c r="H349" s="2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3"/>
      <c r="E350" s="2"/>
      <c r="F350" s="2"/>
      <c r="G350" s="2"/>
      <c r="H350" s="2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3"/>
      <c r="E351" s="2"/>
      <c r="F351" s="2"/>
      <c r="G351" s="2"/>
      <c r="H351" s="2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3"/>
      <c r="E352" s="2"/>
      <c r="F352" s="2"/>
      <c r="G352" s="2"/>
      <c r="H352" s="2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3"/>
      <c r="E353" s="2"/>
      <c r="F353" s="2"/>
      <c r="G353" s="2"/>
      <c r="H353" s="2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3"/>
      <c r="E354" s="2"/>
      <c r="F354" s="2"/>
      <c r="G354" s="2"/>
      <c r="H354" s="2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3"/>
      <c r="E355" s="2"/>
      <c r="F355" s="2"/>
      <c r="G355" s="2"/>
      <c r="H355" s="2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3"/>
      <c r="E356" s="2"/>
      <c r="F356" s="2"/>
      <c r="G356" s="2"/>
      <c r="H356" s="2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3"/>
      <c r="E357" s="2"/>
      <c r="F357" s="2"/>
      <c r="G357" s="2"/>
      <c r="H357" s="2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3"/>
      <c r="E358" s="2"/>
      <c r="F358" s="2"/>
      <c r="G358" s="2"/>
      <c r="H358" s="2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3"/>
      <c r="E359" s="2"/>
      <c r="F359" s="2"/>
      <c r="G359" s="2"/>
      <c r="H359" s="2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3"/>
      <c r="E360" s="2"/>
      <c r="F360" s="2"/>
      <c r="G360" s="2"/>
      <c r="H360" s="2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3"/>
      <c r="E361" s="2"/>
      <c r="F361" s="2"/>
      <c r="G361" s="2"/>
      <c r="H361" s="2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3"/>
      <c r="E362" s="2"/>
      <c r="F362" s="2"/>
      <c r="G362" s="2"/>
      <c r="H362" s="2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3"/>
      <c r="E363" s="2"/>
      <c r="F363" s="2"/>
      <c r="G363" s="2"/>
      <c r="H363" s="2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3"/>
      <c r="E364" s="2"/>
      <c r="F364" s="2"/>
      <c r="G364" s="2"/>
      <c r="H364" s="2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3"/>
      <c r="E365" s="2"/>
      <c r="F365" s="2"/>
      <c r="G365" s="2"/>
      <c r="H365" s="2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3"/>
      <c r="E366" s="2"/>
      <c r="F366" s="2"/>
      <c r="G366" s="2"/>
      <c r="H366" s="2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3"/>
      <c r="E367" s="2"/>
      <c r="F367" s="2"/>
      <c r="G367" s="2"/>
      <c r="H367" s="2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3"/>
      <c r="E368" s="2"/>
      <c r="F368" s="2"/>
      <c r="G368" s="2"/>
      <c r="H368" s="2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3"/>
      <c r="E369" s="2"/>
      <c r="F369" s="2"/>
      <c r="G369" s="2"/>
      <c r="H369" s="2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3"/>
      <c r="E370" s="2"/>
      <c r="F370" s="2"/>
      <c r="G370" s="2"/>
      <c r="H370" s="2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3"/>
      <c r="E371" s="2"/>
      <c r="F371" s="2"/>
      <c r="G371" s="2"/>
      <c r="H371" s="2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3"/>
      <c r="E372" s="2"/>
      <c r="F372" s="2"/>
      <c r="G372" s="2"/>
      <c r="H372" s="2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3"/>
      <c r="E373" s="2"/>
      <c r="F373" s="2"/>
      <c r="G373" s="2"/>
      <c r="H373" s="2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3"/>
      <c r="E374" s="2"/>
      <c r="F374" s="2"/>
      <c r="G374" s="2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3"/>
      <c r="E375" s="2"/>
      <c r="F375" s="2"/>
      <c r="G375" s="2"/>
      <c r="H375" s="2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3"/>
      <c r="E376" s="2"/>
      <c r="F376" s="2"/>
      <c r="G376" s="2"/>
      <c r="H376" s="2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3"/>
      <c r="E377" s="2"/>
      <c r="F377" s="2"/>
      <c r="G377" s="2"/>
      <c r="H377" s="2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3"/>
      <c r="E378" s="2"/>
      <c r="F378" s="2"/>
      <c r="G378" s="2"/>
      <c r="H378" s="2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3"/>
      <c r="E379" s="2"/>
      <c r="F379" s="2"/>
      <c r="G379" s="2"/>
      <c r="H379" s="2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3"/>
      <c r="E380" s="2"/>
      <c r="F380" s="2"/>
      <c r="G380" s="2"/>
      <c r="H380" s="2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3"/>
      <c r="E381" s="2"/>
      <c r="F381" s="2"/>
      <c r="G381" s="2"/>
      <c r="H381" s="2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3"/>
      <c r="E382" s="2"/>
      <c r="F382" s="2"/>
      <c r="G382" s="2"/>
      <c r="H382" s="2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3"/>
      <c r="E383" s="2"/>
      <c r="F383" s="2"/>
      <c r="G383" s="2"/>
      <c r="H383" s="2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3"/>
      <c r="E384" s="2"/>
      <c r="F384" s="2"/>
      <c r="G384" s="2"/>
      <c r="H384" s="2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3"/>
      <c r="E385" s="2"/>
      <c r="F385" s="2"/>
      <c r="G385" s="2"/>
      <c r="H385" s="2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3"/>
      <c r="E386" s="2"/>
      <c r="F386" s="2"/>
      <c r="G386" s="2"/>
      <c r="H386" s="2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3"/>
      <c r="E387" s="2"/>
      <c r="F387" s="2"/>
      <c r="G387" s="2"/>
      <c r="H387" s="2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3"/>
      <c r="E388" s="2"/>
      <c r="F388" s="2"/>
      <c r="G388" s="2"/>
      <c r="H388" s="2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3"/>
      <c r="E389" s="2"/>
      <c r="F389" s="2"/>
      <c r="G389" s="2"/>
      <c r="H389" s="2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3"/>
      <c r="E390" s="2"/>
      <c r="F390" s="2"/>
      <c r="G390" s="2"/>
      <c r="H390" s="2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3"/>
      <c r="E391" s="2"/>
      <c r="F391" s="2"/>
      <c r="G391" s="2"/>
      <c r="H391" s="2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3"/>
      <c r="E392" s="2"/>
      <c r="F392" s="2"/>
      <c r="G392" s="2"/>
      <c r="H392" s="2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3"/>
      <c r="E393" s="2"/>
      <c r="F393" s="2"/>
      <c r="G393" s="2"/>
      <c r="H393" s="2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3"/>
      <c r="E394" s="2"/>
      <c r="F394" s="2"/>
      <c r="G394" s="2"/>
      <c r="H394" s="2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3"/>
      <c r="E395" s="2"/>
      <c r="F395" s="2"/>
      <c r="G395" s="2"/>
      <c r="H395" s="2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3"/>
      <c r="E396" s="2"/>
      <c r="F396" s="2"/>
      <c r="G396" s="2"/>
      <c r="H396" s="2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3"/>
      <c r="E397" s="2"/>
      <c r="F397" s="2"/>
      <c r="G397" s="2"/>
      <c r="H397" s="2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3"/>
      <c r="E398" s="2"/>
      <c r="F398" s="2"/>
      <c r="G398" s="2"/>
      <c r="H398" s="2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3"/>
      <c r="E399" s="2"/>
      <c r="F399" s="2"/>
      <c r="G399" s="2"/>
      <c r="H399" s="2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3"/>
      <c r="E400" s="2"/>
      <c r="F400" s="2"/>
      <c r="G400" s="2"/>
      <c r="H400" s="2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3"/>
      <c r="E401" s="2"/>
      <c r="F401" s="2"/>
      <c r="G401" s="2"/>
      <c r="H401" s="2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3"/>
      <c r="E402" s="2"/>
      <c r="F402" s="2"/>
      <c r="G402" s="2"/>
      <c r="H402" s="2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3"/>
      <c r="E403" s="2"/>
      <c r="F403" s="2"/>
      <c r="G403" s="2"/>
      <c r="H403" s="2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3"/>
      <c r="E404" s="2"/>
      <c r="F404" s="2"/>
      <c r="G404" s="2"/>
      <c r="H404" s="2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3"/>
      <c r="E405" s="2"/>
      <c r="F405" s="2"/>
      <c r="G405" s="2"/>
      <c r="H405" s="2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3"/>
      <c r="E406" s="2"/>
      <c r="F406" s="2"/>
      <c r="G406" s="2"/>
      <c r="H406" s="2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3"/>
      <c r="E407" s="2"/>
      <c r="F407" s="2"/>
      <c r="G407" s="2"/>
      <c r="H407" s="2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3"/>
      <c r="E408" s="2"/>
      <c r="F408" s="2"/>
      <c r="G408" s="2"/>
      <c r="H408" s="2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3"/>
      <c r="E409" s="2"/>
      <c r="F409" s="2"/>
      <c r="G409" s="2"/>
      <c r="H409" s="2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3"/>
      <c r="E410" s="2"/>
      <c r="F410" s="2"/>
      <c r="G410" s="2"/>
      <c r="H410" s="2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3"/>
      <c r="E411" s="2"/>
      <c r="F411" s="2"/>
      <c r="G411" s="2"/>
      <c r="H411" s="2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3"/>
      <c r="E412" s="2"/>
      <c r="F412" s="2"/>
      <c r="G412" s="2"/>
      <c r="H412" s="2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3"/>
      <c r="E413" s="2"/>
      <c r="F413" s="2"/>
      <c r="G413" s="2"/>
      <c r="H413" s="2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3"/>
      <c r="E414" s="2"/>
      <c r="F414" s="2"/>
      <c r="G414" s="2"/>
      <c r="H414" s="2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3"/>
      <c r="E415" s="2"/>
      <c r="F415" s="2"/>
      <c r="G415" s="2"/>
      <c r="H415" s="2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3"/>
      <c r="E416" s="2"/>
      <c r="F416" s="2"/>
      <c r="G416" s="2"/>
      <c r="H416" s="2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3"/>
      <c r="E417" s="2"/>
      <c r="F417" s="2"/>
      <c r="G417" s="2"/>
      <c r="H417" s="2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3"/>
      <c r="E418" s="2"/>
      <c r="F418" s="2"/>
      <c r="G418" s="2"/>
      <c r="H418" s="2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3"/>
      <c r="E419" s="2"/>
      <c r="F419" s="2"/>
      <c r="G419" s="2"/>
      <c r="H419" s="2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3"/>
      <c r="E420" s="2"/>
      <c r="F420" s="2"/>
      <c r="G420" s="2"/>
      <c r="H420" s="2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3"/>
      <c r="E421" s="2"/>
      <c r="F421" s="2"/>
      <c r="G421" s="2"/>
      <c r="H421" s="2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3"/>
      <c r="E422" s="2"/>
      <c r="F422" s="2"/>
      <c r="G422" s="2"/>
      <c r="H422" s="2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3"/>
      <c r="E423" s="2"/>
      <c r="F423" s="2"/>
      <c r="G423" s="2"/>
      <c r="H423" s="2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3"/>
      <c r="E424" s="2"/>
      <c r="F424" s="2"/>
      <c r="G424" s="2"/>
      <c r="H424" s="2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3"/>
      <c r="E425" s="2"/>
      <c r="F425" s="2"/>
      <c r="G425" s="2"/>
      <c r="H425" s="2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3"/>
      <c r="E426" s="2"/>
      <c r="F426" s="2"/>
      <c r="G426" s="2"/>
      <c r="H426" s="2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3"/>
      <c r="E427" s="2"/>
      <c r="F427" s="2"/>
      <c r="G427" s="2"/>
      <c r="H427" s="2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3"/>
      <c r="E428" s="2"/>
      <c r="F428" s="2"/>
      <c r="G428" s="2"/>
      <c r="H428" s="2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3"/>
      <c r="E429" s="2"/>
      <c r="F429" s="2"/>
      <c r="G429" s="2"/>
      <c r="H429" s="2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3"/>
      <c r="E430" s="2"/>
      <c r="F430" s="2"/>
      <c r="G430" s="2"/>
      <c r="H430" s="2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3"/>
      <c r="E431" s="2"/>
      <c r="F431" s="2"/>
      <c r="G431" s="2"/>
      <c r="H431" s="2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3"/>
      <c r="E432" s="2"/>
      <c r="F432" s="2"/>
      <c r="G432" s="2"/>
      <c r="H432" s="2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3"/>
      <c r="E433" s="2"/>
      <c r="F433" s="2"/>
      <c r="G433" s="2"/>
      <c r="H433" s="2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3"/>
      <c r="E434" s="2"/>
      <c r="F434" s="2"/>
      <c r="G434" s="2"/>
      <c r="H434" s="2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3"/>
      <c r="E435" s="2"/>
      <c r="F435" s="2"/>
      <c r="G435" s="2"/>
      <c r="H435" s="2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3"/>
      <c r="E436" s="2"/>
      <c r="F436" s="2"/>
      <c r="G436" s="2"/>
      <c r="H436" s="2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3"/>
      <c r="E437" s="2"/>
      <c r="F437" s="2"/>
      <c r="G437" s="2"/>
      <c r="H437" s="2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3"/>
      <c r="E438" s="2"/>
      <c r="F438" s="2"/>
      <c r="G438" s="2"/>
      <c r="H438" s="2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3"/>
      <c r="E439" s="2"/>
      <c r="F439" s="2"/>
      <c r="G439" s="2"/>
      <c r="H439" s="2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3"/>
      <c r="E440" s="2"/>
      <c r="F440" s="2"/>
      <c r="G440" s="2"/>
      <c r="H440" s="2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3"/>
      <c r="E441" s="2"/>
      <c r="F441" s="2"/>
      <c r="G441" s="2"/>
      <c r="H441" s="2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3"/>
      <c r="E442" s="2"/>
      <c r="F442" s="2"/>
      <c r="G442" s="2"/>
      <c r="H442" s="2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3"/>
      <c r="E443" s="2"/>
      <c r="F443" s="2"/>
      <c r="G443" s="2"/>
      <c r="H443" s="2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3"/>
      <c r="E444" s="2"/>
      <c r="F444" s="2"/>
      <c r="G444" s="2"/>
      <c r="H444" s="2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3"/>
      <c r="E445" s="2"/>
      <c r="F445" s="2"/>
      <c r="G445" s="2"/>
      <c r="H445" s="2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3"/>
      <c r="E446" s="2"/>
      <c r="F446" s="2"/>
      <c r="G446" s="2"/>
      <c r="H446" s="2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3"/>
      <c r="E447" s="2"/>
      <c r="F447" s="2"/>
      <c r="G447" s="2"/>
      <c r="H447" s="2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3"/>
      <c r="E448" s="2"/>
      <c r="F448" s="2"/>
      <c r="G448" s="2"/>
      <c r="H448" s="2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3"/>
      <c r="E449" s="2"/>
      <c r="F449" s="2"/>
      <c r="G449" s="2"/>
      <c r="H449" s="2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3"/>
      <c r="E450" s="2"/>
      <c r="F450" s="2"/>
      <c r="G450" s="2"/>
      <c r="H450" s="2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3"/>
      <c r="E451" s="2"/>
      <c r="F451" s="2"/>
      <c r="G451" s="2"/>
      <c r="H451" s="2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3"/>
      <c r="E452" s="2"/>
      <c r="F452" s="2"/>
      <c r="G452" s="2"/>
      <c r="H452" s="2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3"/>
      <c r="E453" s="2"/>
      <c r="F453" s="2"/>
      <c r="G453" s="2"/>
      <c r="H453" s="2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3"/>
      <c r="E454" s="2"/>
      <c r="F454" s="2"/>
      <c r="G454" s="2"/>
      <c r="H454" s="2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3"/>
      <c r="E455" s="2"/>
      <c r="F455" s="2"/>
      <c r="G455" s="2"/>
      <c r="H455" s="2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3"/>
      <c r="E456" s="2"/>
      <c r="F456" s="2"/>
      <c r="G456" s="2"/>
      <c r="H456" s="2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3"/>
      <c r="E457" s="2"/>
      <c r="F457" s="2"/>
      <c r="G457" s="2"/>
      <c r="H457" s="2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3"/>
      <c r="E458" s="2"/>
      <c r="F458" s="2"/>
      <c r="G458" s="2"/>
      <c r="H458" s="2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3"/>
      <c r="E459" s="2"/>
      <c r="F459" s="2"/>
      <c r="G459" s="2"/>
      <c r="H459" s="2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3"/>
      <c r="E460" s="2"/>
      <c r="F460" s="2"/>
      <c r="G460" s="2"/>
      <c r="H460" s="2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3"/>
      <c r="E461" s="2"/>
      <c r="F461" s="2"/>
      <c r="G461" s="2"/>
      <c r="H461" s="2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3"/>
      <c r="E462" s="2"/>
      <c r="F462" s="2"/>
      <c r="G462" s="2"/>
      <c r="H462" s="2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3"/>
      <c r="E463" s="2"/>
      <c r="F463" s="2"/>
      <c r="G463" s="2"/>
      <c r="H463" s="2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3"/>
      <c r="E464" s="2"/>
      <c r="F464" s="2"/>
      <c r="G464" s="2"/>
      <c r="H464" s="2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3"/>
      <c r="E465" s="2"/>
      <c r="F465" s="2"/>
      <c r="G465" s="2"/>
      <c r="H465" s="2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3"/>
      <c r="E466" s="2"/>
      <c r="F466" s="2"/>
      <c r="G466" s="2"/>
      <c r="H466" s="2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3"/>
      <c r="E467" s="2"/>
      <c r="F467" s="2"/>
      <c r="G467" s="2"/>
      <c r="H467" s="2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3"/>
      <c r="E468" s="2"/>
      <c r="F468" s="2"/>
      <c r="G468" s="2"/>
      <c r="H468" s="2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3"/>
      <c r="E469" s="2"/>
      <c r="F469" s="2"/>
      <c r="G469" s="2"/>
      <c r="H469" s="2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3"/>
      <c r="E470" s="2"/>
      <c r="F470" s="2"/>
      <c r="G470" s="2"/>
      <c r="H470" s="2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3"/>
      <c r="E471" s="2"/>
      <c r="F471" s="2"/>
      <c r="G471" s="2"/>
      <c r="H471" s="2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3"/>
      <c r="E472" s="2"/>
      <c r="F472" s="2"/>
      <c r="G472" s="2"/>
      <c r="H472" s="2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3"/>
      <c r="E473" s="2"/>
      <c r="F473" s="2"/>
      <c r="G473" s="2"/>
      <c r="H473" s="2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3"/>
      <c r="E474" s="2"/>
      <c r="F474" s="2"/>
      <c r="G474" s="2"/>
      <c r="H474" s="2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3"/>
      <c r="E475" s="2"/>
      <c r="F475" s="2"/>
      <c r="G475" s="2"/>
      <c r="H475" s="2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3"/>
      <c r="E476" s="2"/>
      <c r="F476" s="2"/>
      <c r="G476" s="2"/>
      <c r="H476" s="2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3"/>
      <c r="E477" s="2"/>
      <c r="F477" s="2"/>
      <c r="G477" s="2"/>
      <c r="H477" s="2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3"/>
      <c r="E478" s="2"/>
      <c r="F478" s="2"/>
      <c r="G478" s="2"/>
      <c r="H478" s="2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3"/>
      <c r="E479" s="2"/>
      <c r="F479" s="2"/>
      <c r="G479" s="2"/>
      <c r="H479" s="2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3"/>
      <c r="E480" s="2"/>
      <c r="F480" s="2"/>
      <c r="G480" s="2"/>
      <c r="H480" s="2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3"/>
      <c r="E481" s="2"/>
      <c r="F481" s="2"/>
      <c r="G481" s="2"/>
      <c r="H481" s="2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3"/>
      <c r="E482" s="2"/>
      <c r="F482" s="2"/>
      <c r="G482" s="2"/>
      <c r="H482" s="2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3"/>
      <c r="E483" s="2"/>
      <c r="F483" s="2"/>
      <c r="G483" s="2"/>
      <c r="H483" s="2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3"/>
      <c r="E484" s="2"/>
      <c r="F484" s="2"/>
      <c r="G484" s="2"/>
      <c r="H484" s="2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3"/>
      <c r="E485" s="2"/>
      <c r="F485" s="2"/>
      <c r="G485" s="2"/>
      <c r="H485" s="2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3"/>
      <c r="E486" s="2"/>
      <c r="F486" s="2"/>
      <c r="G486" s="2"/>
      <c r="H486" s="2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3"/>
      <c r="E487" s="2"/>
      <c r="F487" s="2"/>
      <c r="G487" s="2"/>
      <c r="H487" s="2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3"/>
      <c r="E488" s="2"/>
      <c r="F488" s="2"/>
      <c r="G488" s="2"/>
      <c r="H488" s="2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3"/>
      <c r="E489" s="2"/>
      <c r="F489" s="2"/>
      <c r="G489" s="2"/>
      <c r="H489" s="2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3"/>
      <c r="E490" s="2"/>
      <c r="F490" s="2"/>
      <c r="G490" s="2"/>
      <c r="H490" s="2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3"/>
      <c r="E491" s="2"/>
      <c r="F491" s="2"/>
      <c r="G491" s="2"/>
      <c r="H491" s="2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3"/>
      <c r="E492" s="2"/>
      <c r="F492" s="2"/>
      <c r="G492" s="2"/>
      <c r="H492" s="2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3"/>
      <c r="E493" s="2"/>
      <c r="F493" s="2"/>
      <c r="G493" s="2"/>
      <c r="H493" s="2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3"/>
      <c r="E494" s="2"/>
      <c r="F494" s="2"/>
      <c r="G494" s="2"/>
      <c r="H494" s="2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3"/>
      <c r="E495" s="2"/>
      <c r="F495" s="2"/>
      <c r="G495" s="2"/>
      <c r="H495" s="2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3"/>
      <c r="E496" s="2"/>
      <c r="F496" s="2"/>
      <c r="G496" s="2"/>
      <c r="H496" s="2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3"/>
      <c r="E497" s="2"/>
      <c r="F497" s="2"/>
      <c r="G497" s="2"/>
      <c r="H497" s="2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3"/>
      <c r="E498" s="2"/>
      <c r="F498" s="2"/>
      <c r="G498" s="2"/>
      <c r="H498" s="2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3"/>
      <c r="E499" s="2"/>
      <c r="F499" s="2"/>
      <c r="G499" s="2"/>
      <c r="H499" s="2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3"/>
      <c r="E500" s="2"/>
      <c r="F500" s="2"/>
      <c r="G500" s="2"/>
      <c r="H500" s="2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3"/>
      <c r="E501" s="2"/>
      <c r="F501" s="2"/>
      <c r="G501" s="2"/>
      <c r="H501" s="2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3"/>
      <c r="E502" s="2"/>
      <c r="F502" s="2"/>
      <c r="G502" s="2"/>
      <c r="H502" s="2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3"/>
      <c r="E503" s="2"/>
      <c r="F503" s="2"/>
      <c r="G503" s="2"/>
      <c r="H503" s="2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3"/>
      <c r="E504" s="2"/>
      <c r="F504" s="2"/>
      <c r="G504" s="2"/>
      <c r="H504" s="2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3"/>
      <c r="E505" s="2"/>
      <c r="F505" s="2"/>
      <c r="G505" s="2"/>
      <c r="H505" s="2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3"/>
      <c r="E506" s="2"/>
      <c r="F506" s="2"/>
      <c r="G506" s="2"/>
      <c r="H506" s="2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3"/>
      <c r="E507" s="2"/>
      <c r="F507" s="2"/>
      <c r="G507" s="2"/>
      <c r="H507" s="2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3"/>
      <c r="E508" s="2"/>
      <c r="F508" s="2"/>
      <c r="G508" s="2"/>
      <c r="H508" s="2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3"/>
      <c r="E509" s="2"/>
      <c r="F509" s="2"/>
      <c r="G509" s="2"/>
      <c r="H509" s="2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3"/>
      <c r="E510" s="2"/>
      <c r="F510" s="2"/>
      <c r="G510" s="2"/>
      <c r="H510" s="2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3"/>
      <c r="E511" s="2"/>
      <c r="F511" s="2"/>
      <c r="G511" s="2"/>
      <c r="H511" s="2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3"/>
      <c r="E512" s="2"/>
      <c r="F512" s="2"/>
      <c r="G512" s="2"/>
      <c r="H512" s="2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3"/>
      <c r="E513" s="2"/>
      <c r="F513" s="2"/>
      <c r="G513" s="2"/>
      <c r="H513" s="2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3"/>
      <c r="E514" s="2"/>
      <c r="F514" s="2"/>
      <c r="G514" s="2"/>
      <c r="H514" s="2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3"/>
      <c r="E515" s="2"/>
      <c r="F515" s="2"/>
      <c r="G515" s="2"/>
      <c r="H515" s="2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3"/>
      <c r="E516" s="2"/>
      <c r="F516" s="2"/>
      <c r="G516" s="2"/>
      <c r="H516" s="2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3"/>
      <c r="E517" s="2"/>
      <c r="F517" s="2"/>
      <c r="G517" s="2"/>
      <c r="H517" s="2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3"/>
      <c r="E518" s="2"/>
      <c r="F518" s="2"/>
      <c r="G518" s="2"/>
      <c r="H518" s="2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3"/>
      <c r="E519" s="2"/>
      <c r="F519" s="2"/>
      <c r="G519" s="2"/>
      <c r="H519" s="2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3"/>
      <c r="E520" s="2"/>
      <c r="F520" s="2"/>
      <c r="G520" s="2"/>
      <c r="H520" s="2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3"/>
      <c r="E521" s="2"/>
      <c r="F521" s="2"/>
      <c r="G521" s="2"/>
      <c r="H521" s="2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3"/>
      <c r="E522" s="2"/>
      <c r="F522" s="2"/>
      <c r="G522" s="2"/>
      <c r="H522" s="2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3"/>
      <c r="E523" s="2"/>
      <c r="F523" s="2"/>
      <c r="G523" s="2"/>
      <c r="H523" s="2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3"/>
      <c r="E524" s="2"/>
      <c r="F524" s="2"/>
      <c r="G524" s="2"/>
      <c r="H524" s="2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3"/>
      <c r="E525" s="2"/>
      <c r="F525" s="2"/>
      <c r="G525" s="2"/>
      <c r="H525" s="2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3"/>
      <c r="E526" s="2"/>
      <c r="F526" s="2"/>
      <c r="G526" s="2"/>
      <c r="H526" s="2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3"/>
      <c r="E527" s="2"/>
      <c r="F527" s="2"/>
      <c r="G527" s="2"/>
      <c r="H527" s="2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3"/>
      <c r="E528" s="2"/>
      <c r="F528" s="2"/>
      <c r="G528" s="2"/>
      <c r="H528" s="2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3"/>
      <c r="E529" s="2"/>
      <c r="F529" s="2"/>
      <c r="G529" s="2"/>
      <c r="H529" s="2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3"/>
      <c r="E530" s="2"/>
      <c r="F530" s="2"/>
      <c r="G530" s="2"/>
      <c r="H530" s="2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3"/>
      <c r="E531" s="2"/>
      <c r="F531" s="2"/>
      <c r="G531" s="2"/>
      <c r="H531" s="2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3"/>
      <c r="E532" s="2"/>
      <c r="F532" s="2"/>
      <c r="G532" s="2"/>
      <c r="H532" s="2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3"/>
      <c r="E533" s="2"/>
      <c r="F533" s="2"/>
      <c r="G533" s="2"/>
      <c r="H533" s="2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3"/>
      <c r="E534" s="2"/>
      <c r="F534" s="2"/>
      <c r="G534" s="2"/>
      <c r="H534" s="2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3"/>
      <c r="E535" s="2"/>
      <c r="F535" s="2"/>
      <c r="G535" s="2"/>
      <c r="H535" s="2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3"/>
      <c r="E536" s="2"/>
      <c r="F536" s="2"/>
      <c r="G536" s="2"/>
      <c r="H536" s="2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3"/>
      <c r="E537" s="2"/>
      <c r="F537" s="2"/>
      <c r="G537" s="2"/>
      <c r="H537" s="2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3"/>
      <c r="E538" s="2"/>
      <c r="F538" s="2"/>
      <c r="G538" s="2"/>
      <c r="H538" s="2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3"/>
      <c r="E539" s="2"/>
      <c r="F539" s="2"/>
      <c r="G539" s="2"/>
      <c r="H539" s="2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3"/>
      <c r="E540" s="2"/>
      <c r="F540" s="2"/>
      <c r="G540" s="2"/>
      <c r="H540" s="2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3"/>
      <c r="E541" s="2"/>
      <c r="F541" s="2"/>
      <c r="G541" s="2"/>
      <c r="H541" s="2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3"/>
      <c r="E542" s="2"/>
      <c r="F542" s="2"/>
      <c r="G542" s="2"/>
      <c r="H542" s="2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3"/>
      <c r="E543" s="2"/>
      <c r="F543" s="2"/>
      <c r="G543" s="2"/>
      <c r="H543" s="2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3"/>
      <c r="E544" s="2"/>
      <c r="F544" s="2"/>
      <c r="G544" s="2"/>
      <c r="H544" s="2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3"/>
      <c r="E545" s="2"/>
      <c r="F545" s="2"/>
      <c r="G545" s="2"/>
      <c r="H545" s="2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3"/>
      <c r="E546" s="2"/>
      <c r="F546" s="2"/>
      <c r="G546" s="2"/>
      <c r="H546" s="2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3"/>
      <c r="E547" s="2"/>
      <c r="F547" s="2"/>
      <c r="G547" s="2"/>
      <c r="H547" s="2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3"/>
      <c r="E548" s="2"/>
      <c r="F548" s="2"/>
      <c r="G548" s="2"/>
      <c r="H548" s="2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3"/>
      <c r="E549" s="2"/>
      <c r="F549" s="2"/>
      <c r="G549" s="2"/>
      <c r="H549" s="2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3"/>
      <c r="E550" s="2"/>
      <c r="F550" s="2"/>
      <c r="G550" s="2"/>
      <c r="H550" s="2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3"/>
      <c r="E551" s="2"/>
      <c r="F551" s="2"/>
      <c r="G551" s="2"/>
      <c r="H551" s="2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3"/>
      <c r="E552" s="2"/>
      <c r="F552" s="2"/>
      <c r="G552" s="2"/>
      <c r="H552" s="2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3"/>
      <c r="E553" s="2"/>
      <c r="F553" s="2"/>
      <c r="G553" s="2"/>
      <c r="H553" s="2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3"/>
      <c r="E554" s="2"/>
      <c r="F554" s="2"/>
      <c r="G554" s="2"/>
      <c r="H554" s="2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3"/>
      <c r="E555" s="2"/>
      <c r="F555" s="2"/>
      <c r="G555" s="2"/>
      <c r="H555" s="2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3"/>
      <c r="E556" s="2"/>
      <c r="F556" s="2"/>
      <c r="G556" s="2"/>
      <c r="H556" s="2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3"/>
      <c r="E557" s="2"/>
      <c r="F557" s="2"/>
      <c r="G557" s="2"/>
      <c r="H557" s="2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3"/>
      <c r="E558" s="2"/>
      <c r="F558" s="2"/>
      <c r="G558" s="2"/>
      <c r="H558" s="2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3"/>
      <c r="E559" s="2"/>
      <c r="F559" s="2"/>
      <c r="G559" s="2"/>
      <c r="H559" s="2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3"/>
      <c r="E560" s="2"/>
      <c r="F560" s="2"/>
      <c r="G560" s="2"/>
      <c r="H560" s="2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3"/>
      <c r="E561" s="2"/>
      <c r="F561" s="2"/>
      <c r="G561" s="2"/>
      <c r="H561" s="2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3"/>
      <c r="E562" s="2"/>
      <c r="F562" s="2"/>
      <c r="G562" s="2"/>
      <c r="H562" s="2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3"/>
      <c r="E563" s="2"/>
      <c r="F563" s="2"/>
      <c r="G563" s="2"/>
      <c r="H563" s="2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3"/>
      <c r="E564" s="2"/>
      <c r="F564" s="2"/>
      <c r="G564" s="2"/>
      <c r="H564" s="2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3"/>
      <c r="E565" s="2"/>
      <c r="F565" s="2"/>
      <c r="G565" s="2"/>
      <c r="H565" s="2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3"/>
      <c r="E566" s="2"/>
      <c r="F566" s="2"/>
      <c r="G566" s="2"/>
      <c r="H566" s="2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3"/>
      <c r="E567" s="2"/>
      <c r="F567" s="2"/>
      <c r="G567" s="2"/>
      <c r="H567" s="2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3"/>
      <c r="E568" s="2"/>
      <c r="F568" s="2"/>
      <c r="G568" s="2"/>
      <c r="H568" s="2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3"/>
      <c r="E569" s="2"/>
      <c r="F569" s="2"/>
      <c r="G569" s="2"/>
      <c r="H569" s="2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3"/>
      <c r="E570" s="2"/>
      <c r="F570" s="2"/>
      <c r="G570" s="2"/>
      <c r="H570" s="2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3"/>
      <c r="E571" s="2"/>
      <c r="F571" s="2"/>
      <c r="G571" s="2"/>
      <c r="H571" s="2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3"/>
      <c r="E572" s="2"/>
      <c r="F572" s="2"/>
      <c r="G572" s="2"/>
      <c r="H572" s="2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3"/>
      <c r="E573" s="2"/>
      <c r="F573" s="2"/>
      <c r="G573" s="2"/>
      <c r="H573" s="2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3"/>
      <c r="E574" s="2"/>
      <c r="F574" s="2"/>
      <c r="G574" s="2"/>
      <c r="H574" s="2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3"/>
      <c r="E575" s="2"/>
      <c r="F575" s="2"/>
      <c r="G575" s="2"/>
      <c r="H575" s="2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3"/>
      <c r="E576" s="2"/>
      <c r="F576" s="2"/>
      <c r="G576" s="2"/>
      <c r="H576" s="2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3"/>
      <c r="E577" s="2"/>
      <c r="F577" s="2"/>
      <c r="G577" s="2"/>
      <c r="H577" s="2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3"/>
      <c r="E578" s="2"/>
      <c r="F578" s="2"/>
      <c r="G578" s="2"/>
      <c r="H578" s="2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3"/>
      <c r="E579" s="2"/>
      <c r="F579" s="2"/>
      <c r="G579" s="2"/>
      <c r="H579" s="2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3"/>
      <c r="E580" s="2"/>
      <c r="F580" s="2"/>
      <c r="G580" s="2"/>
      <c r="H580" s="2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3"/>
      <c r="E581" s="2"/>
      <c r="F581" s="2"/>
      <c r="G581" s="2"/>
      <c r="H581" s="2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3"/>
      <c r="E582" s="2"/>
      <c r="F582" s="2"/>
      <c r="G582" s="2"/>
      <c r="H582" s="2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3"/>
      <c r="E583" s="2"/>
      <c r="F583" s="2"/>
      <c r="G583" s="2"/>
      <c r="H583" s="2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3"/>
      <c r="E584" s="2"/>
      <c r="F584" s="2"/>
      <c r="G584" s="2"/>
      <c r="H584" s="2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3"/>
      <c r="E585" s="2"/>
      <c r="F585" s="2"/>
      <c r="G585" s="2"/>
      <c r="H585" s="2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3"/>
      <c r="E586" s="2"/>
      <c r="F586" s="2"/>
      <c r="G586" s="2"/>
      <c r="H586" s="2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3"/>
      <c r="E587" s="2"/>
      <c r="F587" s="2"/>
      <c r="G587" s="2"/>
      <c r="H587" s="2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3"/>
      <c r="E588" s="2"/>
      <c r="F588" s="2"/>
      <c r="G588" s="2"/>
      <c r="H588" s="2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3"/>
      <c r="E589" s="2"/>
      <c r="F589" s="2"/>
      <c r="G589" s="2"/>
      <c r="H589" s="2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3"/>
      <c r="E590" s="2"/>
      <c r="F590" s="2"/>
      <c r="G590" s="2"/>
      <c r="H590" s="2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3"/>
      <c r="E591" s="2"/>
      <c r="F591" s="2"/>
      <c r="G591" s="2"/>
      <c r="H591" s="2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3"/>
      <c r="E592" s="2"/>
      <c r="F592" s="2"/>
      <c r="G592" s="2"/>
      <c r="H592" s="2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3"/>
      <c r="E593" s="2"/>
      <c r="F593" s="2"/>
      <c r="G593" s="2"/>
      <c r="H593" s="2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3"/>
      <c r="E594" s="2"/>
      <c r="F594" s="2"/>
      <c r="G594" s="2"/>
      <c r="H594" s="2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3"/>
      <c r="E595" s="2"/>
      <c r="F595" s="2"/>
      <c r="G595" s="2"/>
      <c r="H595" s="2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3"/>
      <c r="E596" s="2"/>
      <c r="F596" s="2"/>
      <c r="G596" s="2"/>
      <c r="H596" s="2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3"/>
      <c r="E597" s="2"/>
      <c r="F597" s="2"/>
      <c r="G597" s="2"/>
      <c r="H597" s="2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3"/>
      <c r="E598" s="2"/>
      <c r="F598" s="2"/>
      <c r="G598" s="2"/>
      <c r="H598" s="2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3"/>
      <c r="E599" s="2"/>
      <c r="F599" s="2"/>
      <c r="G599" s="2"/>
      <c r="H599" s="2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3"/>
      <c r="E600" s="2"/>
      <c r="F600" s="2"/>
      <c r="G600" s="2"/>
      <c r="H600" s="2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3"/>
      <c r="E601" s="2"/>
      <c r="F601" s="2"/>
      <c r="G601" s="2"/>
      <c r="H601" s="2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3"/>
      <c r="E602" s="2"/>
      <c r="F602" s="2"/>
      <c r="G602" s="2"/>
      <c r="H602" s="2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3"/>
      <c r="E603" s="2"/>
      <c r="F603" s="2"/>
      <c r="G603" s="2"/>
      <c r="H603" s="2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3"/>
      <c r="E604" s="2"/>
      <c r="F604" s="2"/>
      <c r="G604" s="2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3"/>
      <c r="E605" s="2"/>
      <c r="F605" s="2"/>
      <c r="G605" s="2"/>
      <c r="H605" s="2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3"/>
      <c r="E606" s="2"/>
      <c r="F606" s="2"/>
      <c r="G606" s="2"/>
      <c r="H606" s="2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3"/>
      <c r="E607" s="2"/>
      <c r="F607" s="2"/>
      <c r="G607" s="2"/>
      <c r="H607" s="2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3"/>
      <c r="E608" s="2"/>
      <c r="F608" s="2"/>
      <c r="G608" s="2"/>
      <c r="H608" s="2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3"/>
      <c r="E609" s="2"/>
      <c r="F609" s="2"/>
      <c r="G609" s="2"/>
      <c r="H609" s="2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3"/>
      <c r="E610" s="2"/>
      <c r="F610" s="2"/>
      <c r="G610" s="2"/>
      <c r="H610" s="2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3"/>
      <c r="E611" s="2"/>
      <c r="F611" s="2"/>
      <c r="G611" s="2"/>
      <c r="H611" s="2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3"/>
      <c r="E612" s="2"/>
      <c r="F612" s="2"/>
      <c r="G612" s="2"/>
      <c r="H612" s="2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3"/>
      <c r="E613" s="2"/>
      <c r="F613" s="2"/>
      <c r="G613" s="2"/>
      <c r="H613" s="2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3"/>
      <c r="E614" s="2"/>
      <c r="F614" s="2"/>
      <c r="G614" s="2"/>
      <c r="H614" s="2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3"/>
      <c r="E615" s="2"/>
      <c r="F615" s="2"/>
      <c r="G615" s="2"/>
      <c r="H615" s="2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3"/>
      <c r="E616" s="2"/>
      <c r="F616" s="2"/>
      <c r="G616" s="2"/>
      <c r="H616" s="2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3"/>
      <c r="E617" s="2"/>
      <c r="F617" s="2"/>
      <c r="G617" s="2"/>
      <c r="H617" s="2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3"/>
      <c r="E618" s="2"/>
      <c r="F618" s="2"/>
      <c r="G618" s="2"/>
      <c r="H618" s="2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3"/>
      <c r="E619" s="2"/>
      <c r="F619" s="2"/>
      <c r="G619" s="2"/>
      <c r="H619" s="2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3"/>
      <c r="E620" s="2"/>
      <c r="F620" s="2"/>
      <c r="G620" s="2"/>
      <c r="H620" s="2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3"/>
      <c r="E621" s="2"/>
      <c r="F621" s="2"/>
      <c r="G621" s="2"/>
      <c r="H621" s="2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3"/>
      <c r="E622" s="2"/>
      <c r="F622" s="2"/>
      <c r="G622" s="2"/>
      <c r="H622" s="2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3"/>
      <c r="E623" s="2"/>
      <c r="F623" s="2"/>
      <c r="G623" s="2"/>
      <c r="H623" s="2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3"/>
      <c r="E624" s="2"/>
      <c r="F624" s="2"/>
      <c r="G624" s="2"/>
      <c r="H624" s="2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3"/>
      <c r="E625" s="2"/>
      <c r="F625" s="2"/>
      <c r="G625" s="2"/>
      <c r="H625" s="2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3"/>
      <c r="E626" s="2"/>
      <c r="F626" s="2"/>
      <c r="G626" s="2"/>
      <c r="H626" s="2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3"/>
      <c r="E627" s="2"/>
      <c r="F627" s="2"/>
      <c r="G627" s="2"/>
      <c r="H627" s="2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3"/>
      <c r="E628" s="2"/>
      <c r="F628" s="2"/>
      <c r="G628" s="2"/>
      <c r="H628" s="2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3"/>
      <c r="E629" s="2"/>
      <c r="F629" s="2"/>
      <c r="G629" s="2"/>
      <c r="H629" s="2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3"/>
      <c r="E630" s="2"/>
      <c r="F630" s="2"/>
      <c r="G630" s="2"/>
      <c r="H630" s="2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3"/>
      <c r="E631" s="2"/>
      <c r="F631" s="2"/>
      <c r="G631" s="2"/>
      <c r="H631" s="2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3"/>
      <c r="E632" s="2"/>
      <c r="F632" s="2"/>
      <c r="G632" s="2"/>
      <c r="H632" s="2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3"/>
      <c r="E633" s="2"/>
      <c r="F633" s="2"/>
      <c r="G633" s="2"/>
      <c r="H633" s="2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3"/>
      <c r="E634" s="2"/>
      <c r="F634" s="2"/>
      <c r="G634" s="2"/>
      <c r="H634" s="2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3"/>
      <c r="E635" s="2"/>
      <c r="F635" s="2"/>
      <c r="G635" s="2"/>
      <c r="H635" s="2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3"/>
      <c r="E636" s="2"/>
      <c r="F636" s="2"/>
      <c r="G636" s="2"/>
      <c r="H636" s="2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3"/>
      <c r="E637" s="2"/>
      <c r="F637" s="2"/>
      <c r="G637" s="2"/>
      <c r="H637" s="2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3"/>
      <c r="E638" s="2"/>
      <c r="F638" s="2"/>
      <c r="G638" s="2"/>
      <c r="H638" s="2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3"/>
      <c r="E639" s="2"/>
      <c r="F639" s="2"/>
      <c r="G639" s="2"/>
      <c r="H639" s="2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3"/>
      <c r="E640" s="2"/>
      <c r="F640" s="2"/>
      <c r="G640" s="2"/>
      <c r="H640" s="2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3"/>
      <c r="E641" s="2"/>
      <c r="F641" s="2"/>
      <c r="G641" s="2"/>
      <c r="H641" s="2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3"/>
      <c r="E642" s="2"/>
      <c r="F642" s="2"/>
      <c r="G642" s="2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3"/>
      <c r="E643" s="2"/>
      <c r="F643" s="2"/>
      <c r="G643" s="2"/>
      <c r="H643" s="2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3"/>
      <c r="E644" s="2"/>
      <c r="F644" s="2"/>
      <c r="G644" s="2"/>
      <c r="H644" s="2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3"/>
      <c r="E645" s="2"/>
      <c r="F645" s="2"/>
      <c r="G645" s="2"/>
      <c r="H645" s="2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3"/>
      <c r="E646" s="2"/>
      <c r="F646" s="2"/>
      <c r="G646" s="2"/>
      <c r="H646" s="2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3"/>
      <c r="E647" s="2"/>
      <c r="F647" s="2"/>
      <c r="G647" s="2"/>
      <c r="H647" s="2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3"/>
      <c r="E648" s="2"/>
      <c r="F648" s="2"/>
      <c r="G648" s="2"/>
      <c r="H648" s="2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3"/>
      <c r="E649" s="2"/>
      <c r="F649" s="2"/>
      <c r="G649" s="2"/>
      <c r="H649" s="2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3"/>
      <c r="E650" s="2"/>
      <c r="F650" s="2"/>
      <c r="G650" s="2"/>
      <c r="H650" s="2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3"/>
      <c r="E651" s="2"/>
      <c r="F651" s="2"/>
      <c r="G651" s="2"/>
      <c r="H651" s="2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3"/>
      <c r="E652" s="2"/>
      <c r="F652" s="2"/>
      <c r="G652" s="2"/>
      <c r="H652" s="2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3"/>
      <c r="E653" s="2"/>
      <c r="F653" s="2"/>
      <c r="G653" s="2"/>
      <c r="H653" s="2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3"/>
      <c r="E654" s="2"/>
      <c r="F654" s="2"/>
      <c r="G654" s="2"/>
      <c r="H654" s="2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3"/>
      <c r="E655" s="2"/>
      <c r="F655" s="2"/>
      <c r="G655" s="2"/>
      <c r="H655" s="2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3"/>
      <c r="E656" s="2"/>
      <c r="F656" s="2"/>
      <c r="G656" s="2"/>
      <c r="H656" s="2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3"/>
      <c r="E657" s="2"/>
      <c r="F657" s="2"/>
      <c r="G657" s="2"/>
      <c r="H657" s="2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3"/>
      <c r="E658" s="2"/>
      <c r="F658" s="2"/>
      <c r="G658" s="2"/>
      <c r="H658" s="2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3"/>
      <c r="E659" s="2"/>
      <c r="F659" s="2"/>
      <c r="G659" s="2"/>
      <c r="H659" s="2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3"/>
      <c r="E660" s="2"/>
      <c r="F660" s="2"/>
      <c r="G660" s="2"/>
      <c r="H660" s="2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3"/>
      <c r="E661" s="2"/>
      <c r="F661" s="2"/>
      <c r="G661" s="2"/>
      <c r="H661" s="2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3"/>
      <c r="E662" s="2"/>
      <c r="F662" s="2"/>
      <c r="G662" s="2"/>
      <c r="H662" s="2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3"/>
      <c r="E663" s="2"/>
      <c r="F663" s="2"/>
      <c r="G663" s="2"/>
      <c r="H663" s="2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3"/>
      <c r="E664" s="2"/>
      <c r="F664" s="2"/>
      <c r="G664" s="2"/>
      <c r="H664" s="2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3"/>
      <c r="E665" s="2"/>
      <c r="F665" s="2"/>
      <c r="G665" s="2"/>
      <c r="H665" s="2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3"/>
      <c r="E666" s="2"/>
      <c r="F666" s="2"/>
      <c r="G666" s="2"/>
      <c r="H666" s="2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3"/>
      <c r="E667" s="2"/>
      <c r="F667" s="2"/>
      <c r="G667" s="2"/>
      <c r="H667" s="2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3"/>
      <c r="E668" s="2"/>
      <c r="F668" s="2"/>
      <c r="G668" s="2"/>
      <c r="H668" s="2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3"/>
      <c r="E669" s="2"/>
      <c r="F669" s="2"/>
      <c r="G669" s="2"/>
      <c r="H669" s="2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3"/>
      <c r="E670" s="2"/>
      <c r="F670" s="2"/>
      <c r="G670" s="2"/>
      <c r="H670" s="2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3"/>
      <c r="E671" s="2"/>
      <c r="F671" s="2"/>
      <c r="G671" s="2"/>
      <c r="H671" s="2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3"/>
      <c r="E672" s="2"/>
      <c r="F672" s="2"/>
      <c r="G672" s="2"/>
      <c r="H672" s="2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3"/>
      <c r="E673" s="2"/>
      <c r="F673" s="2"/>
      <c r="G673" s="2"/>
      <c r="H673" s="2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3"/>
      <c r="E674" s="2"/>
      <c r="F674" s="2"/>
      <c r="G674" s="2"/>
      <c r="H674" s="2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3"/>
      <c r="E675" s="2"/>
      <c r="F675" s="2"/>
      <c r="G675" s="2"/>
      <c r="H675" s="2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3"/>
      <c r="E676" s="2"/>
      <c r="F676" s="2"/>
      <c r="G676" s="2"/>
      <c r="H676" s="2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3"/>
      <c r="E677" s="2"/>
      <c r="F677" s="2"/>
      <c r="G677" s="2"/>
      <c r="H677" s="2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3"/>
      <c r="E678" s="2"/>
      <c r="F678" s="2"/>
      <c r="G678" s="2"/>
      <c r="H678" s="2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3"/>
      <c r="E679" s="2"/>
      <c r="F679" s="2"/>
      <c r="G679" s="2"/>
      <c r="H679" s="2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3"/>
      <c r="E680" s="2"/>
      <c r="F680" s="2"/>
      <c r="G680" s="2"/>
      <c r="H680" s="2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3"/>
      <c r="E681" s="2"/>
      <c r="F681" s="2"/>
      <c r="G681" s="2"/>
      <c r="H681" s="2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3"/>
      <c r="E682" s="2"/>
      <c r="F682" s="2"/>
      <c r="G682" s="2"/>
      <c r="H682" s="2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3"/>
      <c r="E683" s="2"/>
      <c r="F683" s="2"/>
      <c r="G683" s="2"/>
      <c r="H683" s="2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3"/>
      <c r="E684" s="2"/>
      <c r="F684" s="2"/>
      <c r="G684" s="2"/>
      <c r="H684" s="2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3"/>
      <c r="E685" s="2"/>
      <c r="F685" s="2"/>
      <c r="G685" s="2"/>
      <c r="H685" s="2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3"/>
      <c r="E686" s="2"/>
      <c r="F686" s="2"/>
      <c r="G686" s="2"/>
      <c r="H686" s="2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3"/>
      <c r="E687" s="2"/>
      <c r="F687" s="2"/>
      <c r="G687" s="2"/>
      <c r="H687" s="2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3"/>
      <c r="E688" s="2"/>
      <c r="F688" s="2"/>
      <c r="G688" s="2"/>
      <c r="H688" s="2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3"/>
      <c r="E689" s="2"/>
      <c r="F689" s="2"/>
      <c r="G689" s="2"/>
      <c r="H689" s="2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3"/>
      <c r="E690" s="2"/>
      <c r="F690" s="2"/>
      <c r="G690" s="2"/>
      <c r="H690" s="2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3"/>
      <c r="E691" s="2"/>
      <c r="F691" s="2"/>
      <c r="G691" s="2"/>
      <c r="H691" s="2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3"/>
      <c r="E692" s="2"/>
      <c r="F692" s="2"/>
      <c r="G692" s="2"/>
      <c r="H692" s="2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3"/>
      <c r="E693" s="2"/>
      <c r="F693" s="2"/>
      <c r="G693" s="2"/>
      <c r="H693" s="2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3"/>
      <c r="E694" s="2"/>
      <c r="F694" s="2"/>
      <c r="G694" s="2"/>
      <c r="H694" s="2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3"/>
      <c r="E695" s="2"/>
      <c r="F695" s="2"/>
      <c r="G695" s="2"/>
      <c r="H695" s="2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3"/>
      <c r="E696" s="2"/>
      <c r="F696" s="2"/>
      <c r="G696" s="2"/>
      <c r="H696" s="2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3"/>
      <c r="E697" s="2"/>
      <c r="F697" s="2"/>
      <c r="G697" s="2"/>
      <c r="H697" s="2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3"/>
      <c r="E698" s="2"/>
      <c r="F698" s="2"/>
      <c r="G698" s="2"/>
      <c r="H698" s="2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3"/>
      <c r="E699" s="2"/>
      <c r="F699" s="2"/>
      <c r="G699" s="2"/>
      <c r="H699" s="2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3"/>
      <c r="E700" s="2"/>
      <c r="F700" s="2"/>
      <c r="G700" s="2"/>
      <c r="H700" s="2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3"/>
      <c r="E701" s="2"/>
      <c r="F701" s="2"/>
      <c r="G701" s="2"/>
      <c r="H701" s="2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3"/>
      <c r="E702" s="2"/>
      <c r="F702" s="2"/>
      <c r="G702" s="2"/>
      <c r="H702" s="2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3"/>
      <c r="E703" s="2"/>
      <c r="F703" s="2"/>
      <c r="G703" s="2"/>
      <c r="H703" s="2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3"/>
      <c r="E704" s="2"/>
      <c r="F704" s="2"/>
      <c r="G704" s="2"/>
      <c r="H704" s="2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3"/>
      <c r="E705" s="2"/>
      <c r="F705" s="2"/>
      <c r="G705" s="2"/>
      <c r="H705" s="2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3"/>
      <c r="E706" s="2"/>
      <c r="F706" s="2"/>
      <c r="G706" s="2"/>
      <c r="H706" s="2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3"/>
      <c r="E707" s="2"/>
      <c r="F707" s="2"/>
      <c r="G707" s="2"/>
      <c r="H707" s="2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3"/>
      <c r="E708" s="2"/>
      <c r="F708" s="2"/>
      <c r="G708" s="2"/>
      <c r="H708" s="2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3"/>
      <c r="E709" s="2"/>
      <c r="F709" s="2"/>
      <c r="G709" s="2"/>
      <c r="H709" s="2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3"/>
      <c r="E710" s="2"/>
      <c r="F710" s="2"/>
      <c r="G710" s="2"/>
      <c r="H710" s="2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3"/>
      <c r="E711" s="2"/>
      <c r="F711" s="2"/>
      <c r="G711" s="2"/>
      <c r="H711" s="2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3"/>
      <c r="E712" s="2"/>
      <c r="F712" s="2"/>
      <c r="G712" s="2"/>
      <c r="H712" s="2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3"/>
      <c r="E713" s="2"/>
      <c r="F713" s="2"/>
      <c r="G713" s="2"/>
      <c r="H713" s="2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3"/>
      <c r="E714" s="2"/>
      <c r="F714" s="2"/>
      <c r="G714" s="2"/>
      <c r="H714" s="2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3"/>
      <c r="E715" s="2"/>
      <c r="F715" s="2"/>
      <c r="G715" s="2"/>
      <c r="H715" s="2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3"/>
      <c r="E716" s="2"/>
      <c r="F716" s="2"/>
      <c r="G716" s="2"/>
      <c r="H716" s="2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3"/>
      <c r="E717" s="2"/>
      <c r="F717" s="2"/>
      <c r="G717" s="2"/>
      <c r="H717" s="2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3"/>
      <c r="E718" s="2"/>
      <c r="F718" s="2"/>
      <c r="G718" s="2"/>
      <c r="H718" s="2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3"/>
      <c r="E719" s="2"/>
      <c r="F719" s="2"/>
      <c r="G719" s="2"/>
      <c r="H719" s="2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3"/>
      <c r="E720" s="2"/>
      <c r="F720" s="2"/>
      <c r="G720" s="2"/>
      <c r="H720" s="2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3"/>
      <c r="E721" s="2"/>
      <c r="F721" s="2"/>
      <c r="G721" s="2"/>
      <c r="H721" s="2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3"/>
      <c r="E722" s="2"/>
      <c r="F722" s="2"/>
      <c r="G722" s="2"/>
      <c r="H722" s="2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3"/>
      <c r="E723" s="2"/>
      <c r="F723" s="2"/>
      <c r="G723" s="2"/>
      <c r="H723" s="2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3"/>
      <c r="E724" s="2"/>
      <c r="F724" s="2"/>
      <c r="G724" s="2"/>
      <c r="H724" s="2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3"/>
      <c r="E725" s="2"/>
      <c r="F725" s="2"/>
      <c r="G725" s="2"/>
      <c r="H725" s="2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3"/>
      <c r="E726" s="2"/>
      <c r="F726" s="2"/>
      <c r="G726" s="2"/>
      <c r="H726" s="2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3"/>
      <c r="E727" s="2"/>
      <c r="F727" s="2"/>
      <c r="G727" s="2"/>
      <c r="H727" s="2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3"/>
      <c r="E728" s="2"/>
      <c r="F728" s="2"/>
      <c r="G728" s="2"/>
      <c r="H728" s="2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3"/>
      <c r="E729" s="2"/>
      <c r="F729" s="2"/>
      <c r="G729" s="2"/>
      <c r="H729" s="2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3"/>
      <c r="E730" s="2"/>
      <c r="F730" s="2"/>
      <c r="G730" s="2"/>
      <c r="H730" s="2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3"/>
      <c r="E731" s="2"/>
      <c r="F731" s="2"/>
      <c r="G731" s="2"/>
      <c r="H731" s="2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3"/>
      <c r="E732" s="2"/>
      <c r="F732" s="2"/>
      <c r="G732" s="2"/>
      <c r="H732" s="2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3"/>
      <c r="E733" s="2"/>
      <c r="F733" s="2"/>
      <c r="G733" s="2"/>
      <c r="H733" s="2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3"/>
      <c r="E734" s="2"/>
      <c r="F734" s="2"/>
      <c r="G734" s="2"/>
      <c r="H734" s="2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3"/>
      <c r="E735" s="2"/>
      <c r="F735" s="2"/>
      <c r="G735" s="2"/>
      <c r="H735" s="2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3"/>
      <c r="E736" s="2"/>
      <c r="F736" s="2"/>
      <c r="G736" s="2"/>
      <c r="H736" s="2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3"/>
      <c r="E737" s="2"/>
      <c r="F737" s="2"/>
      <c r="G737" s="2"/>
      <c r="H737" s="2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3"/>
      <c r="E738" s="2"/>
      <c r="F738" s="2"/>
      <c r="G738" s="2"/>
      <c r="H738" s="2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3"/>
      <c r="E739" s="2"/>
      <c r="F739" s="2"/>
      <c r="G739" s="2"/>
      <c r="H739" s="2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3"/>
      <c r="E740" s="2"/>
      <c r="F740" s="2"/>
      <c r="G740" s="2"/>
      <c r="H740" s="2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3"/>
      <c r="E741" s="2"/>
      <c r="F741" s="2"/>
      <c r="G741" s="2"/>
      <c r="H741" s="2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3"/>
      <c r="E742" s="2"/>
      <c r="F742" s="2"/>
      <c r="G742" s="2"/>
      <c r="H742" s="2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3"/>
      <c r="E743" s="2"/>
      <c r="F743" s="2"/>
      <c r="G743" s="2"/>
      <c r="H743" s="2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3"/>
      <c r="E744" s="2"/>
      <c r="F744" s="2"/>
      <c r="G744" s="2"/>
      <c r="H744" s="2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3"/>
      <c r="E745" s="2"/>
      <c r="F745" s="2"/>
      <c r="G745" s="2"/>
      <c r="H745" s="2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3"/>
      <c r="E746" s="2"/>
      <c r="F746" s="2"/>
      <c r="G746" s="2"/>
      <c r="H746" s="2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3"/>
      <c r="E747" s="2"/>
      <c r="F747" s="2"/>
      <c r="G747" s="2"/>
      <c r="H747" s="2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3"/>
      <c r="E748" s="2"/>
      <c r="F748" s="2"/>
      <c r="G748" s="2"/>
      <c r="H748" s="2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3"/>
      <c r="E749" s="2"/>
      <c r="F749" s="2"/>
      <c r="G749" s="2"/>
      <c r="H749" s="2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3"/>
      <c r="E750" s="2"/>
      <c r="F750" s="2"/>
      <c r="G750" s="2"/>
      <c r="H750" s="2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3"/>
      <c r="E751" s="2"/>
      <c r="F751" s="2"/>
      <c r="G751" s="2"/>
      <c r="H751" s="2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3"/>
      <c r="E752" s="2"/>
      <c r="F752" s="2"/>
      <c r="G752" s="2"/>
      <c r="H752" s="2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3"/>
      <c r="E753" s="2"/>
      <c r="F753" s="2"/>
      <c r="G753" s="2"/>
      <c r="H753" s="2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3"/>
      <c r="E754" s="2"/>
      <c r="F754" s="2"/>
      <c r="G754" s="2"/>
      <c r="H754" s="2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3"/>
      <c r="E755" s="2"/>
      <c r="F755" s="2"/>
      <c r="G755" s="2"/>
      <c r="H755" s="2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3"/>
      <c r="E756" s="2"/>
      <c r="F756" s="2"/>
      <c r="G756" s="2"/>
      <c r="H756" s="2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3"/>
      <c r="E757" s="2"/>
      <c r="F757" s="2"/>
      <c r="G757" s="2"/>
      <c r="H757" s="2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3"/>
      <c r="E758" s="2"/>
      <c r="F758" s="2"/>
      <c r="G758" s="2"/>
      <c r="H758" s="2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3"/>
      <c r="E759" s="2"/>
      <c r="F759" s="2"/>
      <c r="G759" s="2"/>
      <c r="H759" s="2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3"/>
      <c r="E760" s="2"/>
      <c r="F760" s="2"/>
      <c r="G760" s="2"/>
      <c r="H760" s="2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3"/>
      <c r="E761" s="2"/>
      <c r="F761" s="2"/>
      <c r="G761" s="2"/>
      <c r="H761" s="2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3"/>
      <c r="E762" s="2"/>
      <c r="F762" s="2"/>
      <c r="G762" s="2"/>
      <c r="H762" s="2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3"/>
      <c r="E763" s="2"/>
      <c r="F763" s="2"/>
      <c r="G763" s="2"/>
      <c r="H763" s="2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3"/>
      <c r="E764" s="2"/>
      <c r="F764" s="2"/>
      <c r="G764" s="2"/>
      <c r="H764" s="2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3"/>
      <c r="E765" s="2"/>
      <c r="F765" s="2"/>
      <c r="G765" s="2"/>
      <c r="H765" s="2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3"/>
      <c r="E766" s="2"/>
      <c r="F766" s="2"/>
      <c r="G766" s="2"/>
      <c r="H766" s="2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3"/>
      <c r="E767" s="2"/>
      <c r="F767" s="2"/>
      <c r="G767" s="2"/>
      <c r="H767" s="2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3"/>
      <c r="E768" s="2"/>
      <c r="F768" s="2"/>
      <c r="G768" s="2"/>
      <c r="H768" s="2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3"/>
      <c r="E769" s="2"/>
      <c r="F769" s="2"/>
      <c r="G769" s="2"/>
      <c r="H769" s="2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3"/>
      <c r="E770" s="2"/>
      <c r="F770" s="2"/>
      <c r="G770" s="2"/>
      <c r="H770" s="2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3"/>
      <c r="E771" s="2"/>
      <c r="F771" s="2"/>
      <c r="G771" s="2"/>
      <c r="H771" s="2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3"/>
      <c r="E772" s="2"/>
      <c r="F772" s="2"/>
      <c r="G772" s="2"/>
      <c r="H772" s="2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3"/>
      <c r="E773" s="2"/>
      <c r="F773" s="2"/>
      <c r="G773" s="2"/>
      <c r="H773" s="2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3"/>
      <c r="E774" s="2"/>
      <c r="F774" s="2"/>
      <c r="G774" s="2"/>
      <c r="H774" s="2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3"/>
      <c r="E775" s="2"/>
      <c r="F775" s="2"/>
      <c r="G775" s="2"/>
      <c r="H775" s="2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3"/>
      <c r="E776" s="2"/>
      <c r="F776" s="2"/>
      <c r="G776" s="2"/>
      <c r="H776" s="2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3"/>
      <c r="E777" s="2"/>
      <c r="F777" s="2"/>
      <c r="G777" s="2"/>
      <c r="H777" s="2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3"/>
      <c r="E778" s="2"/>
      <c r="F778" s="2"/>
      <c r="G778" s="2"/>
      <c r="H778" s="2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3"/>
      <c r="E779" s="2"/>
      <c r="F779" s="2"/>
      <c r="G779" s="2"/>
      <c r="H779" s="2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3"/>
      <c r="E780" s="2"/>
      <c r="F780" s="2"/>
      <c r="G780" s="2"/>
      <c r="H780" s="2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3"/>
      <c r="E781" s="2"/>
      <c r="F781" s="2"/>
      <c r="G781" s="2"/>
      <c r="H781" s="2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3"/>
      <c r="E782" s="2"/>
      <c r="F782" s="2"/>
      <c r="G782" s="2"/>
      <c r="H782" s="2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3"/>
      <c r="E783" s="2"/>
      <c r="F783" s="2"/>
      <c r="G783" s="2"/>
      <c r="H783" s="2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3"/>
      <c r="E784" s="2"/>
      <c r="F784" s="2"/>
      <c r="G784" s="2"/>
      <c r="H784" s="2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3"/>
      <c r="E785" s="2"/>
      <c r="F785" s="2"/>
      <c r="G785" s="2"/>
      <c r="H785" s="2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3"/>
      <c r="E786" s="2"/>
      <c r="F786" s="2"/>
      <c r="G786" s="2"/>
      <c r="H786" s="2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3"/>
      <c r="E787" s="2"/>
      <c r="F787" s="2"/>
      <c r="G787" s="2"/>
      <c r="H787" s="2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3"/>
      <c r="E788" s="2"/>
      <c r="F788" s="2"/>
      <c r="G788" s="2"/>
      <c r="H788" s="2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3"/>
      <c r="E789" s="2"/>
      <c r="F789" s="2"/>
      <c r="G789" s="2"/>
      <c r="H789" s="2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3"/>
      <c r="E790" s="2"/>
      <c r="F790" s="2"/>
      <c r="G790" s="2"/>
      <c r="H790" s="2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3"/>
      <c r="E791" s="2"/>
      <c r="F791" s="2"/>
      <c r="G791" s="2"/>
      <c r="H791" s="2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3"/>
      <c r="E792" s="2"/>
      <c r="F792" s="2"/>
      <c r="G792" s="2"/>
      <c r="H792" s="2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3"/>
      <c r="E793" s="2"/>
      <c r="F793" s="2"/>
      <c r="G793" s="2"/>
      <c r="H793" s="2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3"/>
      <c r="E794" s="2"/>
      <c r="F794" s="2"/>
      <c r="G794" s="2"/>
      <c r="H794" s="2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3"/>
      <c r="E795" s="2"/>
      <c r="F795" s="2"/>
      <c r="G795" s="2"/>
      <c r="H795" s="2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3"/>
      <c r="E796" s="2"/>
      <c r="F796" s="2"/>
      <c r="G796" s="2"/>
      <c r="H796" s="2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3"/>
      <c r="E797" s="2"/>
      <c r="F797" s="2"/>
      <c r="G797" s="2"/>
      <c r="H797" s="2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3"/>
      <c r="E798" s="2"/>
      <c r="F798" s="2"/>
      <c r="G798" s="2"/>
      <c r="H798" s="2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3"/>
      <c r="E799" s="2"/>
      <c r="F799" s="2"/>
      <c r="G799" s="2"/>
      <c r="H799" s="2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3"/>
      <c r="E800" s="2"/>
      <c r="F800" s="2"/>
      <c r="G800" s="2"/>
      <c r="H800" s="2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3"/>
      <c r="E801" s="2"/>
      <c r="F801" s="2"/>
      <c r="G801" s="2"/>
      <c r="H801" s="2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3"/>
      <c r="E802" s="2"/>
      <c r="F802" s="2"/>
      <c r="G802" s="2"/>
      <c r="H802" s="2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3"/>
      <c r="E803" s="2"/>
      <c r="F803" s="2"/>
      <c r="G803" s="2"/>
      <c r="H803" s="2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3"/>
      <c r="E804" s="2"/>
      <c r="F804" s="2"/>
      <c r="G804" s="2"/>
      <c r="H804" s="2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3"/>
      <c r="E805" s="2"/>
      <c r="F805" s="2"/>
      <c r="G805" s="2"/>
      <c r="H805" s="2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3"/>
      <c r="E806" s="2"/>
      <c r="F806" s="2"/>
      <c r="G806" s="2"/>
      <c r="H806" s="2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3"/>
      <c r="E807" s="2"/>
      <c r="F807" s="2"/>
      <c r="G807" s="2"/>
      <c r="H807" s="2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3"/>
      <c r="E808" s="2"/>
      <c r="F808" s="2"/>
      <c r="G808" s="2"/>
      <c r="H808" s="2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3"/>
      <c r="E809" s="2"/>
      <c r="F809" s="2"/>
      <c r="G809" s="2"/>
      <c r="H809" s="2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3"/>
      <c r="E810" s="2"/>
      <c r="F810" s="2"/>
      <c r="G810" s="2"/>
      <c r="H810" s="2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3"/>
      <c r="E811" s="2"/>
      <c r="F811" s="2"/>
      <c r="G811" s="2"/>
      <c r="H811" s="2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3"/>
      <c r="E812" s="2"/>
      <c r="F812" s="2"/>
      <c r="G812" s="2"/>
      <c r="H812" s="2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3"/>
      <c r="E813" s="2"/>
      <c r="F813" s="2"/>
      <c r="G813" s="2"/>
      <c r="H813" s="2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3"/>
      <c r="E814" s="2"/>
      <c r="F814" s="2"/>
      <c r="G814" s="2"/>
      <c r="H814" s="2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3"/>
      <c r="E815" s="2"/>
      <c r="F815" s="2"/>
      <c r="G815" s="2"/>
      <c r="H815" s="2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3"/>
      <c r="E816" s="2"/>
      <c r="F816" s="2"/>
      <c r="G816" s="2"/>
      <c r="H816" s="2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3"/>
      <c r="E817" s="2"/>
      <c r="F817" s="2"/>
      <c r="G817" s="2"/>
      <c r="H817" s="2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3"/>
      <c r="E818" s="2"/>
      <c r="F818" s="2"/>
      <c r="G818" s="2"/>
      <c r="H818" s="2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3"/>
      <c r="E819" s="2"/>
      <c r="F819" s="2"/>
      <c r="G819" s="2"/>
      <c r="H819" s="2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3"/>
      <c r="E820" s="2"/>
      <c r="F820" s="2"/>
      <c r="G820" s="2"/>
      <c r="H820" s="2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3"/>
      <c r="E821" s="2"/>
      <c r="F821" s="2"/>
      <c r="G821" s="2"/>
      <c r="H821" s="2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3"/>
      <c r="E822" s="2"/>
      <c r="F822" s="2"/>
      <c r="G822" s="2"/>
      <c r="H822" s="2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3"/>
      <c r="E823" s="2"/>
      <c r="F823" s="2"/>
      <c r="G823" s="2"/>
      <c r="H823" s="2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3"/>
      <c r="E824" s="2"/>
      <c r="F824" s="2"/>
      <c r="G824" s="2"/>
      <c r="H824" s="2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3"/>
      <c r="E825" s="2"/>
      <c r="F825" s="2"/>
      <c r="G825" s="2"/>
      <c r="H825" s="2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3"/>
      <c r="E826" s="2"/>
      <c r="F826" s="2"/>
      <c r="G826" s="2"/>
      <c r="H826" s="2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3"/>
      <c r="E827" s="2"/>
      <c r="F827" s="2"/>
      <c r="G827" s="2"/>
      <c r="H827" s="2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3"/>
      <c r="E828" s="2"/>
      <c r="F828" s="2"/>
      <c r="G828" s="2"/>
      <c r="H828" s="2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3"/>
      <c r="E829" s="2"/>
      <c r="F829" s="2"/>
      <c r="G829" s="2"/>
      <c r="H829" s="2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3"/>
      <c r="E830" s="2"/>
      <c r="F830" s="2"/>
      <c r="G830" s="2"/>
      <c r="H830" s="2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3"/>
      <c r="E831" s="2"/>
      <c r="F831" s="2"/>
      <c r="G831" s="2"/>
      <c r="H831" s="2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3"/>
      <c r="E832" s="2"/>
      <c r="F832" s="2"/>
      <c r="G832" s="2"/>
      <c r="H832" s="2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3"/>
      <c r="E833" s="2"/>
      <c r="F833" s="2"/>
      <c r="G833" s="2"/>
      <c r="H833" s="2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3"/>
      <c r="E834" s="2"/>
      <c r="F834" s="2"/>
      <c r="G834" s="2"/>
      <c r="H834" s="2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3"/>
      <c r="E835" s="2"/>
      <c r="F835" s="2"/>
      <c r="G835" s="2"/>
      <c r="H835" s="2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3"/>
      <c r="E836" s="2"/>
      <c r="F836" s="2"/>
      <c r="G836" s="2"/>
      <c r="H836" s="2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3"/>
      <c r="E837" s="2"/>
      <c r="F837" s="2"/>
      <c r="G837" s="2"/>
      <c r="H837" s="2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3"/>
      <c r="E838" s="2"/>
      <c r="F838" s="2"/>
      <c r="G838" s="2"/>
      <c r="H838" s="2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3"/>
      <c r="E839" s="2"/>
      <c r="F839" s="2"/>
      <c r="G839" s="2"/>
      <c r="H839" s="2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3"/>
      <c r="E840" s="2"/>
      <c r="F840" s="2"/>
      <c r="G840" s="2"/>
      <c r="H840" s="2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3"/>
      <c r="E841" s="2"/>
      <c r="F841" s="2"/>
      <c r="G841" s="2"/>
      <c r="H841" s="2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3"/>
      <c r="E842" s="2"/>
      <c r="F842" s="2"/>
      <c r="G842" s="2"/>
      <c r="H842" s="2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3"/>
      <c r="E843" s="2"/>
      <c r="F843" s="2"/>
      <c r="G843" s="2"/>
      <c r="H843" s="2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3"/>
      <c r="E844" s="2"/>
      <c r="F844" s="2"/>
      <c r="G844" s="2"/>
      <c r="H844" s="2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3"/>
      <c r="E845" s="2"/>
      <c r="F845" s="2"/>
      <c r="G845" s="2"/>
      <c r="H845" s="2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3"/>
      <c r="E846" s="2"/>
      <c r="F846" s="2"/>
      <c r="G846" s="2"/>
      <c r="H846" s="2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3"/>
      <c r="E847" s="2"/>
      <c r="F847" s="2"/>
      <c r="G847" s="2"/>
      <c r="H847" s="2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3"/>
      <c r="E848" s="2"/>
      <c r="F848" s="2"/>
      <c r="G848" s="2"/>
      <c r="H848" s="2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3"/>
      <c r="E849" s="2"/>
      <c r="F849" s="2"/>
      <c r="G849" s="2"/>
      <c r="H849" s="2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3"/>
      <c r="E850" s="2"/>
      <c r="F850" s="2"/>
      <c r="G850" s="2"/>
      <c r="H850" s="2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3"/>
      <c r="E851" s="2"/>
      <c r="F851" s="2"/>
      <c r="G851" s="2"/>
      <c r="H851" s="2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3"/>
      <c r="E852" s="2"/>
      <c r="F852" s="2"/>
      <c r="G852" s="2"/>
      <c r="H852" s="2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3"/>
      <c r="E853" s="2"/>
      <c r="F853" s="2"/>
      <c r="G853" s="2"/>
      <c r="H853" s="2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3"/>
      <c r="E854" s="2"/>
      <c r="F854" s="2"/>
      <c r="G854" s="2"/>
      <c r="H854" s="2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3"/>
      <c r="E855" s="2"/>
      <c r="F855" s="2"/>
      <c r="G855" s="2"/>
      <c r="H855" s="2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3"/>
      <c r="E856" s="2"/>
      <c r="F856" s="2"/>
      <c r="G856" s="2"/>
      <c r="H856" s="2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3"/>
      <c r="E857" s="2"/>
      <c r="F857" s="2"/>
      <c r="G857" s="2"/>
      <c r="H857" s="2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3"/>
      <c r="E858" s="2"/>
      <c r="F858" s="2"/>
      <c r="G858" s="2"/>
      <c r="H858" s="2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3"/>
      <c r="E859" s="2"/>
      <c r="F859" s="2"/>
      <c r="G859" s="2"/>
      <c r="H859" s="2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3"/>
      <c r="E860" s="2"/>
      <c r="F860" s="2"/>
      <c r="G860" s="2"/>
      <c r="H860" s="2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3"/>
      <c r="E861" s="2"/>
      <c r="F861" s="2"/>
      <c r="G861" s="2"/>
      <c r="H861" s="2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3"/>
      <c r="E862" s="2"/>
      <c r="F862" s="2"/>
      <c r="G862" s="2"/>
      <c r="H862" s="2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3"/>
      <c r="E863" s="2"/>
      <c r="F863" s="2"/>
      <c r="G863" s="2"/>
      <c r="H863" s="2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3"/>
      <c r="E864" s="2"/>
      <c r="F864" s="2"/>
      <c r="G864" s="2"/>
      <c r="H864" s="2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3"/>
      <c r="E865" s="2"/>
      <c r="F865" s="2"/>
      <c r="G865" s="2"/>
      <c r="H865" s="2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3"/>
      <c r="E866" s="2"/>
      <c r="F866" s="2"/>
      <c r="G866" s="2"/>
      <c r="H866" s="2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3"/>
      <c r="E867" s="2"/>
      <c r="F867" s="2"/>
      <c r="G867" s="2"/>
      <c r="H867" s="2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3"/>
      <c r="E868" s="2"/>
      <c r="F868" s="2"/>
      <c r="G868" s="2"/>
      <c r="H868" s="2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3"/>
      <c r="E869" s="2"/>
      <c r="F869" s="2"/>
      <c r="G869" s="2"/>
      <c r="H869" s="2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3"/>
      <c r="E870" s="2"/>
      <c r="F870" s="2"/>
      <c r="G870" s="2"/>
      <c r="H870" s="2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3"/>
      <c r="E871" s="2"/>
      <c r="F871" s="2"/>
      <c r="G871" s="2"/>
      <c r="H871" s="2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3"/>
      <c r="E872" s="2"/>
      <c r="F872" s="2"/>
      <c r="G872" s="2"/>
      <c r="H872" s="2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3"/>
      <c r="E873" s="2"/>
      <c r="F873" s="2"/>
      <c r="G873" s="2"/>
      <c r="H873" s="2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3"/>
      <c r="E874" s="2"/>
      <c r="F874" s="2"/>
      <c r="G874" s="2"/>
      <c r="H874" s="2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3"/>
      <c r="E875" s="2"/>
      <c r="F875" s="2"/>
      <c r="G875" s="2"/>
      <c r="H875" s="2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3"/>
      <c r="E876" s="2"/>
      <c r="F876" s="2"/>
      <c r="G876" s="2"/>
      <c r="H876" s="2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3"/>
      <c r="E877" s="2"/>
      <c r="F877" s="2"/>
      <c r="G877" s="2"/>
      <c r="H877" s="2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3"/>
      <c r="E878" s="2"/>
      <c r="F878" s="2"/>
      <c r="G878" s="2"/>
      <c r="H878" s="2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3"/>
      <c r="E879" s="2"/>
      <c r="F879" s="2"/>
      <c r="G879" s="2"/>
      <c r="H879" s="2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3"/>
      <c r="E880" s="2"/>
      <c r="F880" s="2"/>
      <c r="G880" s="2"/>
      <c r="H880" s="2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3"/>
      <c r="E881" s="2"/>
      <c r="F881" s="2"/>
      <c r="G881" s="2"/>
      <c r="H881" s="2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3"/>
      <c r="E882" s="2"/>
      <c r="F882" s="2"/>
      <c r="G882" s="2"/>
      <c r="H882" s="2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3"/>
      <c r="E883" s="2"/>
      <c r="F883" s="2"/>
      <c r="G883" s="2"/>
      <c r="H883" s="2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3"/>
      <c r="E884" s="2"/>
      <c r="F884" s="2"/>
      <c r="G884" s="2"/>
      <c r="H884" s="2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3"/>
      <c r="E885" s="2"/>
      <c r="F885" s="2"/>
      <c r="G885" s="2"/>
      <c r="H885" s="2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3"/>
      <c r="E886" s="2"/>
      <c r="F886" s="2"/>
      <c r="G886" s="2"/>
      <c r="H886" s="2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3"/>
      <c r="E887" s="2"/>
      <c r="F887" s="2"/>
      <c r="G887" s="2"/>
      <c r="H887" s="2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3"/>
      <c r="E888" s="2"/>
      <c r="F888" s="2"/>
      <c r="G888" s="2"/>
      <c r="H888" s="2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3"/>
      <c r="E889" s="2"/>
      <c r="F889" s="2"/>
      <c r="G889" s="2"/>
      <c r="H889" s="2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3"/>
      <c r="E890" s="2"/>
      <c r="F890" s="2"/>
      <c r="G890" s="2"/>
      <c r="H890" s="2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3"/>
      <c r="E891" s="2"/>
      <c r="F891" s="2"/>
      <c r="G891" s="2"/>
      <c r="H891" s="2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3"/>
      <c r="E892" s="2"/>
      <c r="F892" s="2"/>
      <c r="G892" s="2"/>
      <c r="H892" s="2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3"/>
      <c r="E893" s="2"/>
      <c r="F893" s="2"/>
      <c r="G893" s="2"/>
      <c r="H893" s="2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3"/>
      <c r="E894" s="2"/>
      <c r="F894" s="2"/>
      <c r="G894" s="2"/>
      <c r="H894" s="2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3"/>
      <c r="E895" s="2"/>
      <c r="F895" s="2"/>
      <c r="G895" s="2"/>
      <c r="H895" s="2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3"/>
      <c r="E896" s="2"/>
      <c r="F896" s="2"/>
      <c r="G896" s="2"/>
      <c r="H896" s="2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3"/>
      <c r="E897" s="2"/>
      <c r="F897" s="2"/>
      <c r="G897" s="2"/>
      <c r="H897" s="2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3"/>
      <c r="E898" s="2"/>
      <c r="F898" s="2"/>
      <c r="G898" s="2"/>
      <c r="H898" s="2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3"/>
      <c r="E899" s="2"/>
      <c r="F899" s="2"/>
      <c r="G899" s="2"/>
      <c r="H899" s="2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3"/>
      <c r="E900" s="2"/>
      <c r="F900" s="2"/>
      <c r="G900" s="2"/>
      <c r="H900" s="2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3"/>
      <c r="E901" s="2"/>
      <c r="F901" s="2"/>
      <c r="G901" s="2"/>
      <c r="H901" s="2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3"/>
      <c r="E902" s="2"/>
      <c r="F902" s="2"/>
      <c r="G902" s="2"/>
      <c r="H902" s="2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3"/>
      <c r="E903" s="2"/>
      <c r="F903" s="2"/>
      <c r="G903" s="2"/>
      <c r="H903" s="2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3"/>
      <c r="E904" s="2"/>
      <c r="F904" s="2"/>
      <c r="G904" s="2"/>
      <c r="H904" s="2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3"/>
      <c r="E905" s="2"/>
      <c r="F905" s="2"/>
      <c r="G905" s="2"/>
      <c r="H905" s="2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3"/>
      <c r="E906" s="2"/>
      <c r="F906" s="2"/>
      <c r="G906" s="2"/>
      <c r="H906" s="2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3"/>
      <c r="E907" s="2"/>
      <c r="F907" s="2"/>
      <c r="G907" s="2"/>
      <c r="H907" s="2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3"/>
      <c r="E908" s="2"/>
      <c r="F908" s="2"/>
      <c r="G908" s="2"/>
      <c r="H908" s="2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3"/>
      <c r="E909" s="2"/>
      <c r="F909" s="2"/>
      <c r="G909" s="2"/>
      <c r="H909" s="2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3"/>
      <c r="E910" s="2"/>
      <c r="F910" s="2"/>
      <c r="G910" s="2"/>
      <c r="H910" s="2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3"/>
      <c r="E911" s="2"/>
      <c r="F911" s="2"/>
      <c r="G911" s="2"/>
      <c r="H911" s="2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3"/>
      <c r="E912" s="2"/>
      <c r="F912" s="2"/>
      <c r="G912" s="2"/>
      <c r="H912" s="2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3"/>
      <c r="E913" s="2"/>
      <c r="F913" s="2"/>
      <c r="G913" s="2"/>
      <c r="H913" s="2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3"/>
      <c r="E914" s="2"/>
      <c r="F914" s="2"/>
      <c r="G914" s="2"/>
      <c r="H914" s="2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3"/>
      <c r="E915" s="2"/>
      <c r="F915" s="2"/>
      <c r="G915" s="2"/>
      <c r="H915" s="2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3"/>
      <c r="E916" s="2"/>
      <c r="F916" s="2"/>
      <c r="G916" s="2"/>
      <c r="H916" s="2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3"/>
      <c r="E917" s="2"/>
      <c r="F917" s="2"/>
      <c r="G917" s="2"/>
      <c r="H917" s="2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3"/>
      <c r="E918" s="2"/>
      <c r="F918" s="2"/>
      <c r="G918" s="2"/>
      <c r="H918" s="2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3"/>
      <c r="E919" s="2"/>
      <c r="F919" s="2"/>
      <c r="G919" s="2"/>
      <c r="H919" s="2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3"/>
      <c r="E920" s="2"/>
      <c r="F920" s="2"/>
      <c r="G920" s="2"/>
      <c r="H920" s="2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3"/>
      <c r="E921" s="2"/>
      <c r="F921" s="2"/>
      <c r="G921" s="2"/>
      <c r="H921" s="2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3"/>
      <c r="E922" s="2"/>
      <c r="F922" s="2"/>
      <c r="G922" s="2"/>
      <c r="H922" s="2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3"/>
      <c r="E923" s="2"/>
      <c r="F923" s="2"/>
      <c r="G923" s="2"/>
      <c r="H923" s="2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3"/>
      <c r="E924" s="2"/>
      <c r="F924" s="2"/>
      <c r="G924" s="2"/>
      <c r="H924" s="2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3"/>
      <c r="E925" s="2"/>
      <c r="F925" s="2"/>
      <c r="G925" s="2"/>
      <c r="H925" s="2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3"/>
      <c r="E926" s="2"/>
      <c r="F926" s="2"/>
      <c r="G926" s="2"/>
      <c r="H926" s="2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3"/>
      <c r="E927" s="2"/>
      <c r="F927" s="2"/>
      <c r="G927" s="2"/>
      <c r="H927" s="2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3"/>
      <c r="E928" s="2"/>
      <c r="F928" s="2"/>
      <c r="G928" s="2"/>
      <c r="H928" s="2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3"/>
      <c r="E929" s="2"/>
      <c r="F929" s="2"/>
      <c r="G929" s="2"/>
      <c r="H929" s="2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3"/>
      <c r="E930" s="2"/>
      <c r="F930" s="2"/>
      <c r="G930" s="2"/>
      <c r="H930" s="2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3"/>
      <c r="E931" s="2"/>
      <c r="F931" s="2"/>
      <c r="G931" s="2"/>
      <c r="H931" s="2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3"/>
      <c r="E932" s="2"/>
      <c r="F932" s="2"/>
      <c r="G932" s="2"/>
      <c r="H932" s="2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3"/>
      <c r="E933" s="2"/>
      <c r="F933" s="2"/>
      <c r="G933" s="2"/>
      <c r="H933" s="2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3"/>
      <c r="E934" s="2"/>
      <c r="F934" s="2"/>
      <c r="G934" s="2"/>
      <c r="H934" s="2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3"/>
      <c r="E935" s="2"/>
      <c r="F935" s="2"/>
      <c r="G935" s="2"/>
      <c r="H935" s="2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3"/>
      <c r="E936" s="2"/>
      <c r="F936" s="2"/>
      <c r="G936" s="2"/>
      <c r="H936" s="2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3"/>
      <c r="E937" s="2"/>
      <c r="F937" s="2"/>
      <c r="G937" s="2"/>
      <c r="H937" s="2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3"/>
      <c r="E938" s="2"/>
      <c r="F938" s="2"/>
      <c r="G938" s="2"/>
      <c r="H938" s="2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3"/>
      <c r="E939" s="2"/>
      <c r="F939" s="2"/>
      <c r="G939" s="2"/>
      <c r="H939" s="2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3"/>
      <c r="E940" s="2"/>
      <c r="F940" s="2"/>
      <c r="G940" s="2"/>
      <c r="H940" s="2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3"/>
      <c r="E941" s="2"/>
      <c r="F941" s="2"/>
      <c r="G941" s="2"/>
      <c r="H941" s="2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3"/>
      <c r="E942" s="2"/>
      <c r="F942" s="2"/>
      <c r="G942" s="2"/>
      <c r="H942" s="2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3"/>
      <c r="E943" s="2"/>
      <c r="F943" s="2"/>
      <c r="G943" s="2"/>
      <c r="H943" s="2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3"/>
      <c r="E944" s="2"/>
      <c r="F944" s="2"/>
      <c r="G944" s="2"/>
      <c r="H944" s="2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3"/>
      <c r="E945" s="2"/>
      <c r="F945" s="2"/>
      <c r="G945" s="2"/>
      <c r="H945" s="2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3"/>
      <c r="E946" s="2"/>
      <c r="F946" s="2"/>
      <c r="G946" s="2"/>
      <c r="H946" s="2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3"/>
      <c r="E947" s="2"/>
      <c r="F947" s="2"/>
      <c r="G947" s="2"/>
      <c r="H947" s="2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3"/>
      <c r="E948" s="2"/>
      <c r="F948" s="2"/>
      <c r="G948" s="2"/>
      <c r="H948" s="2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3"/>
      <c r="E949" s="2"/>
      <c r="F949" s="2"/>
      <c r="G949" s="2"/>
      <c r="H949" s="2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3"/>
      <c r="E950" s="2"/>
      <c r="F950" s="2"/>
      <c r="G950" s="2"/>
      <c r="H950" s="2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3"/>
      <c r="E951" s="2"/>
      <c r="F951" s="2"/>
      <c r="G951" s="2"/>
      <c r="H951" s="2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3"/>
      <c r="E952" s="2"/>
      <c r="F952" s="2"/>
      <c r="G952" s="2"/>
      <c r="H952" s="2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3"/>
      <c r="E953" s="2"/>
      <c r="F953" s="2"/>
      <c r="G953" s="2"/>
      <c r="H953" s="2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3"/>
      <c r="E954" s="2"/>
      <c r="F954" s="2"/>
      <c r="G954" s="2"/>
      <c r="H954" s="2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3"/>
      <c r="E955" s="2"/>
      <c r="F955" s="2"/>
      <c r="G955" s="2"/>
      <c r="H955" s="2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3"/>
      <c r="E956" s="2"/>
      <c r="F956" s="2"/>
      <c r="G956" s="2"/>
      <c r="H956" s="2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3"/>
      <c r="E957" s="2"/>
      <c r="F957" s="2"/>
      <c r="G957" s="2"/>
      <c r="H957" s="2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3"/>
      <c r="E958" s="2"/>
      <c r="F958" s="2"/>
      <c r="G958" s="2"/>
      <c r="H958" s="2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3"/>
      <c r="E959" s="2"/>
      <c r="F959" s="2"/>
      <c r="G959" s="2"/>
      <c r="H959" s="2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3"/>
      <c r="E960" s="2"/>
      <c r="F960" s="2"/>
      <c r="G960" s="2"/>
      <c r="H960" s="2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3"/>
      <c r="E961" s="2"/>
      <c r="F961" s="2"/>
      <c r="G961" s="2"/>
      <c r="H961" s="2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3"/>
      <c r="E962" s="2"/>
      <c r="F962" s="2"/>
      <c r="G962" s="2"/>
      <c r="H962" s="2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3"/>
      <c r="E963" s="2"/>
      <c r="F963" s="2"/>
      <c r="G963" s="2"/>
      <c r="H963" s="2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3"/>
      <c r="E964" s="2"/>
      <c r="F964" s="2"/>
      <c r="G964" s="2"/>
      <c r="H964" s="2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3"/>
      <c r="E965" s="2"/>
      <c r="F965" s="2"/>
      <c r="G965" s="2"/>
      <c r="H965" s="2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3"/>
      <c r="E966" s="2"/>
      <c r="F966" s="2"/>
      <c r="G966" s="2"/>
      <c r="H966" s="2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3"/>
      <c r="E967" s="2"/>
      <c r="F967" s="2"/>
      <c r="G967" s="2"/>
      <c r="H967" s="2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3"/>
      <c r="E968" s="2"/>
      <c r="F968" s="2"/>
      <c r="G968" s="2"/>
      <c r="H968" s="2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3"/>
      <c r="E969" s="2"/>
      <c r="F969" s="2"/>
      <c r="G969" s="2"/>
      <c r="H969" s="2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3"/>
      <c r="E970" s="2"/>
      <c r="F970" s="2"/>
      <c r="G970" s="2"/>
      <c r="H970" s="2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3"/>
      <c r="E971" s="2"/>
      <c r="F971" s="2"/>
      <c r="G971" s="2"/>
      <c r="H971" s="2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3"/>
      <c r="E972" s="2"/>
      <c r="F972" s="2"/>
      <c r="G972" s="2"/>
      <c r="H972" s="2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3"/>
      <c r="E973" s="2"/>
      <c r="F973" s="2"/>
      <c r="G973" s="2"/>
      <c r="H973" s="2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3"/>
      <c r="E974" s="2"/>
      <c r="F974" s="2"/>
      <c r="G974" s="2"/>
      <c r="H974" s="2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3"/>
      <c r="E975" s="2"/>
      <c r="F975" s="2"/>
      <c r="G975" s="2"/>
      <c r="H975" s="2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3"/>
      <c r="E976" s="2"/>
      <c r="F976" s="2"/>
      <c r="G976" s="2"/>
      <c r="H976" s="2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3"/>
      <c r="E977" s="2"/>
      <c r="F977" s="2"/>
      <c r="G977" s="2"/>
      <c r="H977" s="2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3"/>
      <c r="E978" s="2"/>
      <c r="F978" s="2"/>
      <c r="G978" s="2"/>
      <c r="H978" s="2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3"/>
      <c r="E979" s="2"/>
      <c r="F979" s="2"/>
      <c r="G979" s="2"/>
      <c r="H979" s="2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3"/>
      <c r="E980" s="2"/>
      <c r="F980" s="2"/>
      <c r="G980" s="2"/>
      <c r="H980" s="2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3"/>
      <c r="E981" s="2"/>
      <c r="F981" s="2"/>
      <c r="G981" s="2"/>
      <c r="H981" s="2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3"/>
      <c r="E982" s="2"/>
      <c r="F982" s="2"/>
      <c r="G982" s="2"/>
      <c r="H982" s="2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3"/>
      <c r="E983" s="2"/>
      <c r="F983" s="2"/>
      <c r="G983" s="2"/>
      <c r="H983" s="2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3"/>
      <c r="E984" s="2"/>
      <c r="F984" s="2"/>
      <c r="G984" s="2"/>
      <c r="H984" s="2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3"/>
      <c r="E985" s="2"/>
      <c r="F985" s="2"/>
      <c r="G985" s="2"/>
      <c r="H985" s="2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3"/>
      <c r="E986" s="2"/>
      <c r="F986" s="2"/>
      <c r="G986" s="2"/>
      <c r="H986" s="2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3"/>
      <c r="E987" s="2"/>
      <c r="F987" s="2"/>
      <c r="G987" s="2"/>
      <c r="H987" s="2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3"/>
      <c r="E988" s="2"/>
      <c r="F988" s="2"/>
      <c r="G988" s="2"/>
      <c r="H988" s="2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3"/>
      <c r="E989" s="2"/>
      <c r="F989" s="2"/>
      <c r="G989" s="2"/>
      <c r="H989" s="2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3"/>
      <c r="E990" s="2"/>
      <c r="F990" s="2"/>
      <c r="G990" s="2"/>
      <c r="H990" s="2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3"/>
      <c r="E991" s="2"/>
      <c r="F991" s="2"/>
      <c r="G991" s="2"/>
      <c r="H991" s="2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3"/>
      <c r="E992" s="2"/>
      <c r="F992" s="2"/>
      <c r="G992" s="2"/>
      <c r="H992" s="2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3"/>
      <c r="E993" s="2"/>
      <c r="F993" s="2"/>
      <c r="G993" s="2"/>
      <c r="H993" s="2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3"/>
      <c r="E994" s="2"/>
      <c r="F994" s="2"/>
      <c r="G994" s="2"/>
      <c r="H994" s="2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3"/>
      <c r="E995" s="2"/>
      <c r="F995" s="2"/>
      <c r="G995" s="2"/>
      <c r="H995" s="2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3"/>
      <c r="E996" s="2"/>
      <c r="F996" s="2"/>
      <c r="G996" s="2"/>
      <c r="H996" s="2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3"/>
      <c r="E997" s="2"/>
      <c r="F997" s="2"/>
      <c r="G997" s="2"/>
      <c r="H997" s="2"/>
      <c r="I997" s="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3"/>
      <c r="E998" s="2"/>
      <c r="F998" s="2"/>
      <c r="G998" s="2"/>
      <c r="H998" s="2"/>
      <c r="I998" s="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3"/>
      <c r="E999" s="2"/>
      <c r="F999" s="2"/>
      <c r="G999" s="2"/>
      <c r="H999" s="2"/>
      <c r="I999" s="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3"/>
      <c r="E1000" s="2"/>
      <c r="F1000" s="2"/>
      <c r="G1000" s="2"/>
      <c r="H1000" s="2"/>
      <c r="I1000" s="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CalcPr fullCalcOnLoad="1"/>
  <mergeCells count="5">
    <mergeCell ref="B5:H5"/>
    <mergeCell ref="A1:H1"/>
    <mergeCell ref="A2:H2"/>
    <mergeCell ref="A3:H3"/>
    <mergeCell ref="A182:H182"/>
  </mergeCells>
  <phoneticPr fontId="29" type="noConversion"/>
  <printOptions horizontalCentered="1"/>
  <pageMargins left="0.25" right="0.5" top="0.7" bottom="0.3" header="0" footer="0"/>
  <headerFooter>
    <oddFooter>&amp;RPage &amp;P of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2017-18 FINAL &amp; BUDGET</vt:lpstr>
      <vt:lpstr>Budget vs. Actuals  Budget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Amy Kwon</cp:lastModifiedBy>
  <cp:lastPrinted>2018-06-04T05:20:21Z</cp:lastPrinted>
  <dcterms:created xsi:type="dcterms:W3CDTF">2018-08-15T18:10:20Z</dcterms:created>
  <dcterms:modified xsi:type="dcterms:W3CDTF">2018-08-15T18:51:37Z</dcterms:modified>
</cp:coreProperties>
</file>